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tabRatio="775"/>
  </bookViews>
  <sheets>
    <sheet name="CF Wire Ant" sheetId="8" r:id="rId1"/>
    <sheet name="2m 2el Wire" sheetId="2" r:id="rId2"/>
    <sheet name="HF 2el Wire" sheetId="3" r:id="rId3"/>
    <sheet name="10m 2el Wire" sheetId="4" r:id="rId4"/>
    <sheet name="20m 2el Wire" sheetId="5" r:id="rId5"/>
    <sheet name="40m 2el Wire" sheetId="6" r:id="rId6"/>
    <sheet name="80m 2el Wire" sheetId="7" r:id="rId7"/>
    <sheet name="Lazy-H" sheetId="9" r:id="rId8"/>
    <sheet name="Double Zep" sheetId="10" r:id="rId9"/>
    <sheet name="Inv-V" sheetId="11" r:id="rId10"/>
    <sheet name="HF J-Pole" sheetId="12" r:id="rId11"/>
    <sheet name="HF Squarelows" sheetId="14" r:id="rId12"/>
    <sheet name="HF Stacked Squarelows" sheetId="13" r:id="rId13"/>
  </sheets>
  <definedNames>
    <definedName name="_xlnm.Extract" localSheetId="3">'10m 2el Wire'!$D$3</definedName>
    <definedName name="_xlnm.Extract" localSheetId="4">'20m 2el Wire'!$D$3</definedName>
    <definedName name="_xlnm.Extract" localSheetId="5">'40m 2el Wire'!$D$3</definedName>
    <definedName name="_xlnm.Extract" localSheetId="6">'80m 2el Wire'!$D$3</definedName>
    <definedName name="_xlnm.Extract" localSheetId="8">'Double Zep'!$D$3</definedName>
    <definedName name="_xlnm.Extract" localSheetId="2">'HF 2el Wire'!$D$3</definedName>
    <definedName name="_xlnm.Extract" localSheetId="10">'HF J-Pole'!$D$3</definedName>
    <definedName name="_xlnm.Extract" localSheetId="7">'Lazy-H'!$D$3</definedName>
    <definedName name="_xlnm.Extract">'2m 2el Wire'!$D$2</definedName>
    <definedName name="HTML_CodePage" hidden="1">1252</definedName>
    <definedName name="HTML_Control" hidden="1">{"'Sheet1'!$T$28"}</definedName>
    <definedName name="HTML_Description" hidden="1">""</definedName>
    <definedName name="HTML_Email" hidden="1">""</definedName>
    <definedName name="HTML_Header" hidden="1">"Sheet1"</definedName>
    <definedName name="HTML_LastUpdate" hidden="1">"11/14/97"</definedName>
    <definedName name="HTML_LineAfter" hidden="1">FALSE</definedName>
    <definedName name="HTML_LineBefore" hidden="1">FALSE</definedName>
    <definedName name="HTML_Name" hidden="1">"Wally Lau"</definedName>
    <definedName name="HTML_OBDlg2" hidden="1">TRUE</definedName>
    <definedName name="HTML_OBDlg4" hidden="1">TRUE</definedName>
    <definedName name="HTML_OS" hidden="1">0</definedName>
    <definedName name="HTML_PathFile" hidden="1">"A:\MyHTML.htm"</definedName>
    <definedName name="HTML_Title" hidden="1">"colinear antenna"</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6" i="14" l="1"/>
  <c r="S7" i="14"/>
  <c r="R10" i="14"/>
  <c r="R11" i="14" s="1"/>
  <c r="E11" i="14"/>
  <c r="E12" i="14" s="1"/>
  <c r="E6" i="13"/>
  <c r="S7" i="13"/>
  <c r="R10" i="13"/>
  <c r="E11" i="13"/>
  <c r="E12" i="13"/>
  <c r="E13" i="13" s="1"/>
  <c r="Q35" i="13"/>
  <c r="E8" i="12"/>
  <c r="F8" i="12"/>
  <c r="H8" i="12"/>
  <c r="H15" i="12" s="1"/>
  <c r="I15" i="12" s="1"/>
  <c r="I8" i="12"/>
  <c r="E11" i="12"/>
  <c r="E9" i="12" s="1"/>
  <c r="F9" i="12" s="1"/>
  <c r="F11" i="12"/>
  <c r="H11" i="12"/>
  <c r="H12" i="12" s="1"/>
  <c r="I11" i="12"/>
  <c r="E12" i="12"/>
  <c r="F12" i="12"/>
  <c r="E13" i="12"/>
  <c r="E10" i="12" s="1"/>
  <c r="F10" i="12" s="1"/>
  <c r="F13" i="12"/>
  <c r="H16" i="12"/>
  <c r="I16" i="12"/>
  <c r="H17" i="12"/>
  <c r="I17" i="12"/>
  <c r="H18" i="12"/>
  <c r="I18" i="12"/>
  <c r="H20" i="12"/>
  <c r="I20" i="12"/>
  <c r="G30" i="12"/>
  <c r="H34" i="12"/>
  <c r="H38" i="12"/>
  <c r="L5" i="11"/>
  <c r="L7" i="11"/>
  <c r="W7" i="11"/>
  <c r="W5" i="11" s="1"/>
  <c r="AF5" i="11" s="1"/>
  <c r="W21" i="11" s="1"/>
  <c r="W22" i="11" s="1"/>
  <c r="AF7" i="11"/>
  <c r="W16" i="11"/>
  <c r="W17" i="11"/>
  <c r="AF21" i="11" s="1"/>
  <c r="W19" i="11"/>
  <c r="W46" i="11"/>
  <c r="W58" i="11" s="1"/>
  <c r="W47" i="11"/>
  <c r="W48" i="11"/>
  <c r="W57" i="11"/>
  <c r="E8" i="10"/>
  <c r="F8" i="10"/>
  <c r="L10" i="10"/>
  <c r="M10" i="10"/>
  <c r="H33" i="10" s="1"/>
  <c r="E11" i="10"/>
  <c r="F11" i="10"/>
  <c r="E12" i="10"/>
  <c r="E9" i="10" s="1"/>
  <c r="F9" i="10" s="1"/>
  <c r="F12" i="10"/>
  <c r="E13" i="10"/>
  <c r="E10" i="10" s="1"/>
  <c r="F13" i="10"/>
  <c r="E8" i="9"/>
  <c r="F8" i="9"/>
  <c r="L9" i="9"/>
  <c r="M9" i="9"/>
  <c r="H33" i="9" s="1"/>
  <c r="L10" i="9"/>
  <c r="M10" i="9"/>
  <c r="E11" i="9"/>
  <c r="L8" i="9" s="1"/>
  <c r="F11" i="9"/>
  <c r="M8" i="9" s="1"/>
  <c r="E12" i="9"/>
  <c r="E9" i="9" s="1"/>
  <c r="F9" i="9" s="1"/>
  <c r="F12" i="9"/>
  <c r="E13" i="9"/>
  <c r="E10" i="9" s="1"/>
  <c r="F10" i="9" s="1"/>
  <c r="I5" i="7"/>
  <c r="E8" i="7"/>
  <c r="F8" i="7" s="1"/>
  <c r="H8" i="7"/>
  <c r="H15" i="7" s="1"/>
  <c r="I15" i="7" s="1"/>
  <c r="I8" i="7"/>
  <c r="E11" i="7"/>
  <c r="E9" i="7" s="1"/>
  <c r="F9" i="7" s="1"/>
  <c r="F11" i="7"/>
  <c r="F44" i="7" s="1"/>
  <c r="F46" i="7" s="1"/>
  <c r="H11" i="7"/>
  <c r="I11" i="7" s="1"/>
  <c r="E12" i="7"/>
  <c r="F12" i="7" s="1"/>
  <c r="E13" i="7"/>
  <c r="E10" i="7" s="1"/>
  <c r="F10" i="7" s="1"/>
  <c r="F13" i="7"/>
  <c r="H16" i="7"/>
  <c r="I16" i="7"/>
  <c r="H17" i="7"/>
  <c r="I17" i="7"/>
  <c r="H18" i="7"/>
  <c r="I18" i="7" s="1"/>
  <c r="H20" i="7"/>
  <c r="I20" i="7"/>
  <c r="H26" i="7"/>
  <c r="F28" i="7"/>
  <c r="F30" i="7"/>
  <c r="I5" i="6"/>
  <c r="E8" i="6"/>
  <c r="F8" i="6"/>
  <c r="H8" i="6"/>
  <c r="H15" i="6" s="1"/>
  <c r="I15" i="6" s="1"/>
  <c r="I8" i="6"/>
  <c r="E11" i="6"/>
  <c r="E9" i="6" s="1"/>
  <c r="F9" i="6" s="1"/>
  <c r="F11" i="6"/>
  <c r="F44" i="6" s="1"/>
  <c r="F46" i="6" s="1"/>
  <c r="H11" i="6"/>
  <c r="I11" i="6" s="1"/>
  <c r="E12" i="6"/>
  <c r="F12" i="6"/>
  <c r="E13" i="6"/>
  <c r="E10" i="6" s="1"/>
  <c r="F10" i="6" s="1"/>
  <c r="F13" i="6"/>
  <c r="H16" i="6"/>
  <c r="I16" i="6"/>
  <c r="H17" i="6"/>
  <c r="I17" i="6"/>
  <c r="H18" i="6"/>
  <c r="I18" i="6" s="1"/>
  <c r="H20" i="6"/>
  <c r="I20" i="6"/>
  <c r="H26" i="6"/>
  <c r="F28" i="6"/>
  <c r="F30" i="6"/>
  <c r="I5" i="5"/>
  <c r="E8" i="5"/>
  <c r="F8" i="5"/>
  <c r="H8" i="5"/>
  <c r="H15" i="5" s="1"/>
  <c r="I15" i="5" s="1"/>
  <c r="I8" i="5"/>
  <c r="E11" i="5"/>
  <c r="E9" i="5" s="1"/>
  <c r="F9" i="5" s="1"/>
  <c r="F11" i="5"/>
  <c r="F44" i="5" s="1"/>
  <c r="F46" i="5" s="1"/>
  <c r="H11" i="5"/>
  <c r="I11" i="5" s="1"/>
  <c r="E12" i="5"/>
  <c r="F12" i="5"/>
  <c r="E13" i="5"/>
  <c r="E10" i="5" s="1"/>
  <c r="F10" i="5" s="1"/>
  <c r="F13" i="5"/>
  <c r="H16" i="5"/>
  <c r="I16" i="5"/>
  <c r="H17" i="5"/>
  <c r="I17" i="5"/>
  <c r="H18" i="5"/>
  <c r="I18" i="5" s="1"/>
  <c r="H20" i="5"/>
  <c r="I20" i="5"/>
  <c r="H26" i="5"/>
  <c r="F28" i="5"/>
  <c r="F30" i="5"/>
  <c r="I5" i="4"/>
  <c r="E8" i="4"/>
  <c r="F8" i="4"/>
  <c r="H8" i="4"/>
  <c r="H16" i="4" s="1"/>
  <c r="I16" i="4" s="1"/>
  <c r="I8" i="4"/>
  <c r="E11" i="4"/>
  <c r="E9" i="4" s="1"/>
  <c r="F9" i="4" s="1"/>
  <c r="F11" i="4"/>
  <c r="F44" i="4" s="1"/>
  <c r="F46" i="4" s="1"/>
  <c r="H11" i="4"/>
  <c r="I11" i="4" s="1"/>
  <c r="E12" i="4"/>
  <c r="F12" i="4"/>
  <c r="E13" i="4"/>
  <c r="E10" i="4" s="1"/>
  <c r="F10" i="4" s="1"/>
  <c r="F13" i="4"/>
  <c r="H17" i="4"/>
  <c r="I17" i="4"/>
  <c r="H18" i="4"/>
  <c r="I18" i="4" s="1"/>
  <c r="H26" i="4"/>
  <c r="F28" i="4"/>
  <c r="F30" i="4"/>
  <c r="I5" i="3"/>
  <c r="E8" i="3"/>
  <c r="F8" i="3"/>
  <c r="H8" i="3"/>
  <c r="H15" i="3" s="1"/>
  <c r="I15" i="3" s="1"/>
  <c r="I8" i="3"/>
  <c r="E11" i="3"/>
  <c r="E9" i="3" s="1"/>
  <c r="F9" i="3" s="1"/>
  <c r="F11" i="3"/>
  <c r="F44" i="3" s="1"/>
  <c r="F46" i="3" s="1"/>
  <c r="H11" i="3"/>
  <c r="I11" i="3" s="1"/>
  <c r="E12" i="3"/>
  <c r="F12" i="3"/>
  <c r="E13" i="3"/>
  <c r="E10" i="3" s="1"/>
  <c r="F10" i="3" s="1"/>
  <c r="F13" i="3"/>
  <c r="H17" i="3"/>
  <c r="I17" i="3"/>
  <c r="H18" i="3"/>
  <c r="I18" i="3" s="1"/>
  <c r="H26" i="3"/>
  <c r="E7" i="2"/>
  <c r="F7" i="2" s="1"/>
  <c r="H7" i="2"/>
  <c r="I7" i="2" s="1"/>
  <c r="I25" i="2"/>
  <c r="E11" i="2" l="1"/>
  <c r="F11" i="2" s="1"/>
  <c r="H10" i="2"/>
  <c r="E21" i="14"/>
  <c r="E13" i="14"/>
  <c r="E7" i="14"/>
  <c r="E21" i="13"/>
  <c r="E7" i="13"/>
  <c r="I12" i="12"/>
  <c r="D38" i="12" s="1"/>
  <c r="H9" i="12"/>
  <c r="I9" i="12" s="1"/>
  <c r="H13" i="12"/>
  <c r="H19" i="12"/>
  <c r="I19" i="12" s="1"/>
  <c r="W59" i="11"/>
  <c r="L8" i="10"/>
  <c r="F10" i="10"/>
  <c r="M8" i="10" s="1"/>
  <c r="F13" i="9"/>
  <c r="H12" i="7"/>
  <c r="H19" i="7"/>
  <c r="I19" i="7" s="1"/>
  <c r="H12" i="6"/>
  <c r="H19" i="6"/>
  <c r="I19" i="6" s="1"/>
  <c r="H12" i="5"/>
  <c r="H19" i="5"/>
  <c r="I19" i="5" s="1"/>
  <c r="H20" i="4"/>
  <c r="I20" i="4" s="1"/>
  <c r="H12" i="4"/>
  <c r="H19" i="4"/>
  <c r="I19" i="4" s="1"/>
  <c r="H15" i="4"/>
  <c r="I15" i="4" s="1"/>
  <c r="F28" i="3"/>
  <c r="F30" i="3" s="1"/>
  <c r="H20" i="3"/>
  <c r="I20" i="3" s="1"/>
  <c r="H16" i="3"/>
  <c r="I16" i="3" s="1"/>
  <c r="H12" i="3"/>
  <c r="H19" i="3"/>
  <c r="I19" i="3" s="1"/>
  <c r="E10" i="2"/>
  <c r="F10" i="2" s="1"/>
  <c r="E12" i="2"/>
  <c r="H11" i="2" l="1"/>
  <c r="I10" i="2"/>
  <c r="Q13" i="14"/>
  <c r="R9" i="14"/>
  <c r="E25" i="14"/>
  <c r="E17" i="14" s="1"/>
  <c r="E23" i="14"/>
  <c r="F21" i="14"/>
  <c r="E24" i="14"/>
  <c r="E22" i="14"/>
  <c r="F22" i="14" s="1"/>
  <c r="M22" i="14" s="1"/>
  <c r="R16" i="14" s="1"/>
  <c r="R9" i="13"/>
  <c r="Q13" i="13"/>
  <c r="E22" i="13"/>
  <c r="M22" i="13" s="1"/>
  <c r="D35" i="13"/>
  <c r="E23" i="13"/>
  <c r="E24" i="13"/>
  <c r="O34" i="13" s="1"/>
  <c r="E25" i="13"/>
  <c r="E17" i="13" s="1"/>
  <c r="D31" i="13"/>
  <c r="A31" i="13" s="1"/>
  <c r="A35" i="13" s="1"/>
  <c r="H10" i="12"/>
  <c r="I10" i="12" s="1"/>
  <c r="I13" i="12"/>
  <c r="D39" i="12"/>
  <c r="C42" i="12"/>
  <c r="I12" i="7"/>
  <c r="D38" i="7" s="1"/>
  <c r="C42" i="7" s="1"/>
  <c r="H13" i="7"/>
  <c r="H9" i="7"/>
  <c r="I9" i="7" s="1"/>
  <c r="H13" i="6"/>
  <c r="I12" i="6"/>
  <c r="D38" i="6" s="1"/>
  <c r="C42" i="6" s="1"/>
  <c r="H9" i="6"/>
  <c r="I9" i="6" s="1"/>
  <c r="H9" i="5"/>
  <c r="I9" i="5" s="1"/>
  <c r="I12" i="5"/>
  <c r="D38" i="5" s="1"/>
  <c r="C42" i="5" s="1"/>
  <c r="H13" i="5"/>
  <c r="I12" i="4"/>
  <c r="D38" i="4" s="1"/>
  <c r="C42" i="4" s="1"/>
  <c r="H9" i="4"/>
  <c r="I9" i="4" s="1"/>
  <c r="H13" i="4"/>
  <c r="H13" i="3"/>
  <c r="I12" i="3"/>
  <c r="D38" i="3" s="1"/>
  <c r="C42" i="3" s="1"/>
  <c r="H9" i="3"/>
  <c r="I9" i="3" s="1"/>
  <c r="E9" i="2"/>
  <c r="F9" i="2" s="1"/>
  <c r="F12" i="2"/>
  <c r="F27" i="2"/>
  <c r="F29" i="2" s="1"/>
  <c r="F43" i="2"/>
  <c r="F45" i="2" s="1"/>
  <c r="E8" i="2"/>
  <c r="F8" i="2" s="1"/>
  <c r="H12" i="2" l="1"/>
  <c r="H8" i="2"/>
  <c r="I8" i="2" s="1"/>
  <c r="I11" i="2"/>
  <c r="D37" i="2" s="1"/>
  <c r="C41" i="2" s="1"/>
  <c r="J5" i="14"/>
  <c r="N5" i="14" s="1"/>
  <c r="I13" i="14"/>
  <c r="J20" i="14"/>
  <c r="N20" i="14" s="1"/>
  <c r="K36" i="13"/>
  <c r="M33" i="13"/>
  <c r="R16" i="13"/>
  <c r="R26" i="13"/>
  <c r="R27" i="13" s="1"/>
  <c r="J5" i="13"/>
  <c r="N5" i="13" s="1"/>
  <c r="I13" i="13"/>
  <c r="J20" i="13"/>
  <c r="N20" i="13" s="1"/>
  <c r="I13" i="7"/>
  <c r="H10" i="7"/>
  <c r="I10" i="7" s="1"/>
  <c r="I13" i="6"/>
  <c r="H10" i="6"/>
  <c r="I10" i="6" s="1"/>
  <c r="I13" i="5"/>
  <c r="H10" i="5"/>
  <c r="I10" i="5" s="1"/>
  <c r="I13" i="4"/>
  <c r="H10" i="4"/>
  <c r="I10" i="4" s="1"/>
  <c r="I13" i="3"/>
  <c r="H10" i="3"/>
  <c r="I10" i="3" s="1"/>
  <c r="H9" i="2" l="1"/>
  <c r="I9" i="2" s="1"/>
  <c r="I12" i="2"/>
  <c r="R31" i="13"/>
  <c r="S31" i="13" s="1"/>
  <c r="R30" i="13"/>
  <c r="S30" i="13" s="1"/>
</calcChain>
</file>

<file path=xl/sharedStrings.xml><?xml version="1.0" encoding="utf-8"?>
<sst xmlns="http://schemas.openxmlformats.org/spreadsheetml/2006/main" count="1420" uniqueCount="289">
  <si>
    <t>Feet</t>
  </si>
  <si>
    <t>or</t>
  </si>
  <si>
    <t>inches</t>
  </si>
  <si>
    <t xml:space="preserve">    1/2 wave=</t>
  </si>
  <si>
    <t>end for 50 ohms match</t>
  </si>
  <si>
    <t xml:space="preserve"> </t>
  </si>
  <si>
    <t xml:space="preserve">inches from shorted </t>
  </si>
  <si>
    <t>about</t>
  </si>
  <si>
    <r>
      <t>Adj. for best SWR</t>
    </r>
    <r>
      <rPr>
        <sz val="10"/>
        <rFont val="Arial"/>
        <family val="2"/>
      </rPr>
      <t xml:space="preserve"> - Try</t>
    </r>
  </si>
  <si>
    <t>End</t>
  </si>
  <si>
    <t>Shorted</t>
  </si>
  <si>
    <t xml:space="preserve">        450 ohm Ladder Line </t>
  </si>
  <si>
    <t xml:space="preserve">      1/4 wave voltage fed</t>
  </si>
  <si>
    <t>Matching Section</t>
  </si>
  <si>
    <t>50 ohm coax</t>
  </si>
  <si>
    <t>ground this antenna,  you may ground it at the shorted end.</t>
  </si>
  <si>
    <t>Wire</t>
  </si>
  <si>
    <t># 14 or # 12</t>
  </si>
  <si>
    <t>dose not require a ground or grounding.. However; if you wish to</t>
  </si>
  <si>
    <t>Mhz</t>
  </si>
  <si>
    <t>Because of this 1/4 wave matching section, this antenna</t>
  </si>
  <si>
    <t>Antenna Dimensions Are For</t>
  </si>
  <si>
    <t>.66%</t>
  </si>
  <si>
    <t xml:space="preserve"> Insulated Ladder Line</t>
  </si>
  <si>
    <t xml:space="preserve">  Gain in DB is almost 2.5 DB over a 1/2 wave dipole</t>
  </si>
  <si>
    <t>.88%</t>
  </si>
  <si>
    <t xml:space="preserve"> Two Half waves wire elements in phase</t>
  </si>
  <si>
    <t>.92%</t>
  </si>
  <si>
    <t>.97%</t>
  </si>
  <si>
    <r>
      <t xml:space="preserve"> Open wire </t>
    </r>
    <r>
      <rPr>
        <sz val="10"/>
        <rFont val="Arial"/>
        <family val="2"/>
      </rPr>
      <t>( no Covering )</t>
    </r>
  </si>
  <si>
    <t>Samples for 450 ohms Ladder Line</t>
  </si>
  <si>
    <t xml:space="preserve">       (( Velocity Factors))</t>
  </si>
  <si>
    <t>( 3 ) Then Hit Return</t>
  </si>
  <si>
    <t>%</t>
  </si>
  <si>
    <t>Velocity Factor</t>
  </si>
  <si>
    <t>( 2 ) Enter Ladder Line</t>
  </si>
  <si>
    <t>1/8 Wave</t>
  </si>
  <si>
    <t>1/4 Wave</t>
  </si>
  <si>
    <t>1/2 Wave</t>
  </si>
  <si>
    <t>5/8 Wave</t>
  </si>
  <si>
    <t>3/4 Wave</t>
  </si>
  <si>
    <t>Full Wave</t>
  </si>
  <si>
    <t xml:space="preserve"> Mhz</t>
  </si>
  <si>
    <t>in inches</t>
  </si>
  <si>
    <t>in feet</t>
  </si>
  <si>
    <t xml:space="preserve"> in inches</t>
  </si>
  <si>
    <t xml:space="preserve"> in feet</t>
  </si>
  <si>
    <t>Frequency</t>
  </si>
  <si>
    <r>
      <t xml:space="preserve">    </t>
    </r>
    <r>
      <rPr>
        <b/>
        <u/>
        <sz val="10"/>
        <rFont val="Arial"/>
        <family val="2"/>
      </rPr>
      <t>Wave Lengths in space</t>
    </r>
  </si>
  <si>
    <t xml:space="preserve"> Wire Element Lengths</t>
  </si>
  <si>
    <t>( 1 )Enter</t>
  </si>
  <si>
    <t>Instructions</t>
  </si>
  <si>
    <t>( anywhere from this point down is ok.)</t>
  </si>
  <si>
    <t>ground this antenna,  you may ground it from the shorted stub.</t>
  </si>
  <si>
    <t>Antenna Dimensions is for</t>
  </si>
  <si>
    <t>60%</t>
  </si>
  <si>
    <t>40%</t>
  </si>
  <si>
    <t>30%</t>
  </si>
  <si>
    <t>20%</t>
  </si>
  <si>
    <t>Hit Enter when finished</t>
  </si>
  <si>
    <t>15%</t>
  </si>
  <si>
    <t>10%</t>
  </si>
  <si>
    <t>Box</t>
  </si>
  <si>
    <t>Velocity</t>
  </si>
  <si>
    <t xml:space="preserve">     For element spacing</t>
  </si>
  <si>
    <t>Line in this</t>
  </si>
  <si>
    <t>the Ladder</t>
  </si>
  <si>
    <t>Factor for</t>
  </si>
  <si>
    <t>Put Your</t>
  </si>
  <si>
    <t xml:space="preserve">in box </t>
  </si>
  <si>
    <t>Wave Lengths in space</t>
  </si>
  <si>
    <t xml:space="preserve"> Element Length</t>
  </si>
  <si>
    <t xml:space="preserve"> Enter freq.</t>
  </si>
  <si>
    <t xml:space="preserve">      Frequency</t>
  </si>
  <si>
    <t>Line In This</t>
  </si>
  <si>
    <t>The Ladder</t>
  </si>
  <si>
    <t xml:space="preserve">Factor Of </t>
  </si>
  <si>
    <t>and</t>
  </si>
  <si>
    <t>Just</t>
  </si>
  <si>
    <t xml:space="preserve">  '50 ohm ( any length</t>
  </si>
  <si>
    <t xml:space="preserve">    50 ohm load ( antenna )</t>
  </si>
  <si>
    <t>50 ohm load ( antenna)</t>
  </si>
  <si>
    <t xml:space="preserve">1/4 wave 75 ohm coax </t>
  </si>
  <si>
    <t>ohm</t>
  </si>
  <si>
    <t>50 ohm</t>
  </si>
  <si>
    <t>100</t>
  </si>
  <si>
    <t>(1/4 wave 75 ohm coax ( any odd number of 1/4 wave lengths ))</t>
  </si>
  <si>
    <t xml:space="preserve">   50 ohm load ( antenna )</t>
  </si>
  <si>
    <t>50 ohm load ( antenna )</t>
  </si>
  <si>
    <t>1/4 wave 75 ohm coax ( any odd number of 1/4 wave lengths )</t>
  </si>
  <si>
    <t>50 ohm coax line ( any length )</t>
  </si>
  <si>
    <t>100 ohm</t>
  </si>
  <si>
    <t>50 ohms</t>
  </si>
  <si>
    <t>Ant load</t>
  </si>
  <si>
    <t>75 ohm coax</t>
  </si>
  <si>
    <t>wave</t>
  </si>
  <si>
    <t>1/4</t>
  </si>
  <si>
    <t>1/2</t>
  </si>
  <si>
    <t xml:space="preserve">     3/4</t>
  </si>
  <si>
    <t>1</t>
  </si>
  <si>
    <t>100 ohms</t>
  </si>
  <si>
    <t>25 ohm</t>
  </si>
  <si>
    <t>25 ohms</t>
  </si>
  <si>
    <t>coax</t>
  </si>
  <si>
    <t>1/2 wave long</t>
  </si>
  <si>
    <t>wire</t>
  </si>
  <si>
    <t>shorted end</t>
  </si>
  <si>
    <t>1/4 wave long ladder line stub</t>
  </si>
  <si>
    <t>current flow</t>
  </si>
  <si>
    <t>1/2 wave J Antenna</t>
  </si>
  <si>
    <t>Two 1/2 wave elements in phase</t>
  </si>
  <si>
    <t>fff</t>
  </si>
  <si>
    <t>inches from G end</t>
  </si>
  <si>
    <t>Adj. for best SWR - Try moving the ( G ) shorting bar up to</t>
  </si>
  <si>
    <t>Shorting Bar</t>
  </si>
  <si>
    <t>G</t>
  </si>
  <si>
    <t>lighting portection &amp; etc. you may run a ground wire to G</t>
  </si>
  <si>
    <t>L3</t>
  </si>
  <si>
    <t>However; if you need to ground the antenna for</t>
  </si>
  <si>
    <t>this Antenna dose not require any ground.</t>
  </si>
  <si>
    <t>Because of the 1/4 wave matching section</t>
  </si>
  <si>
    <t>L1</t>
  </si>
  <si>
    <t>Insulated Ladder Line</t>
  </si>
  <si>
    <r>
      <t xml:space="preserve">Open wire </t>
    </r>
    <r>
      <rPr>
        <sz val="10"/>
        <rFont val="Arial"/>
        <family val="2"/>
      </rPr>
      <t>( no Covering )</t>
    </r>
  </si>
  <si>
    <t xml:space="preserve">L2 </t>
  </si>
  <si>
    <t>Samples for 450 ohms Latter Line</t>
  </si>
  <si>
    <t>Then Hit Return</t>
  </si>
  <si>
    <t xml:space="preserve">Factor For </t>
  </si>
  <si>
    <t>5.5db</t>
  </si>
  <si>
    <t>Approx</t>
  </si>
  <si>
    <t>Antenna Gain</t>
  </si>
  <si>
    <t>( L3 ) Matching Stub</t>
  </si>
  <si>
    <t>Ladder Line</t>
  </si>
  <si>
    <t>Your</t>
  </si>
  <si>
    <t>( L2 ) Phasing Line</t>
  </si>
  <si>
    <t>( L1 ) Dipoles</t>
  </si>
  <si>
    <t>#14 - #10 Wire</t>
  </si>
  <si>
    <t>Totals</t>
  </si>
  <si>
    <t>Items</t>
  </si>
  <si>
    <t>Materials</t>
  </si>
  <si>
    <t>this box</t>
  </si>
  <si>
    <t>Lazy H Stacked Wire Dipoles</t>
  </si>
  <si>
    <t xml:space="preserve"> Enter frequency in</t>
  </si>
  <si>
    <t>Design Table For</t>
  </si>
  <si>
    <t xml:space="preserve"> Lazy H Broadside Colinear</t>
  </si>
  <si>
    <t>located at this end.</t>
  </si>
  <si>
    <t>inches from G end. The shorting bar is</t>
  </si>
  <si>
    <t>Adj. for best SWR - Try moving the coax connection up to</t>
  </si>
  <si>
    <t>L2</t>
  </si>
  <si>
    <t>it also maintains the whole array in resonance.</t>
  </si>
  <si>
    <t>L3 the phasing stub; is a shorted stub  0.125 wavelength long</t>
  </si>
  <si>
    <t>Both L1 and L2 are each .64 wave length long</t>
  </si>
  <si>
    <t>3db</t>
  </si>
  <si>
    <t>( L1 and L2 ) Dipoles</t>
  </si>
  <si>
    <t>Double Extended Zepp Wire Array</t>
  </si>
  <si>
    <t xml:space="preserve"> Double Extended Zepp Colinear</t>
  </si>
  <si>
    <t>ft</t>
  </si>
  <si>
    <t xml:space="preserve">     L =</t>
  </si>
  <si>
    <t>"</t>
  </si>
  <si>
    <t xml:space="preserve"> L=</t>
  </si>
  <si>
    <t xml:space="preserve">    MHz</t>
  </si>
  <si>
    <t>Dipole</t>
  </si>
  <si>
    <t>L</t>
  </si>
  <si>
    <t>ft.</t>
  </si>
  <si>
    <t>MHz</t>
  </si>
  <si>
    <t xml:space="preserve">Inverted - vee </t>
  </si>
  <si>
    <t>Enter frequency in box</t>
  </si>
  <si>
    <t>Single band Antennas</t>
  </si>
  <si>
    <t xml:space="preserve"> Feet</t>
  </si>
  <si>
    <t>Inches or</t>
  </si>
  <si>
    <t>Add to both sides</t>
  </si>
  <si>
    <t>per side</t>
  </si>
  <si>
    <t>length</t>
  </si>
  <si>
    <t xml:space="preserve">  Both traps are tuned to</t>
  </si>
  <si>
    <t>Total</t>
  </si>
  <si>
    <t>Ft</t>
  </si>
  <si>
    <t>Each side</t>
  </si>
  <si>
    <t>Inverted vee antenna</t>
  </si>
  <si>
    <t>or in feet</t>
  </si>
  <si>
    <t>Inches</t>
  </si>
  <si>
    <t>MHz     1/4 Wave  length</t>
  </si>
  <si>
    <t xml:space="preserve"> 5% shorter</t>
  </si>
  <si>
    <t>MHz ( remaining length )</t>
  </si>
  <si>
    <t>Lowest Freq.</t>
  </si>
  <si>
    <t>Highest Freq.</t>
  </si>
  <si>
    <t>Enter Frequency in these two boxes</t>
  </si>
  <si>
    <t>inches from shorted end</t>
  </si>
  <si>
    <t>Adj. for best SWR - Try</t>
  </si>
  <si>
    <t>feet</t>
  </si>
  <si>
    <t>1/4 wave in inches</t>
  </si>
  <si>
    <t>Half Wave in inches</t>
  </si>
  <si>
    <t xml:space="preserve"> center line</t>
  </si>
  <si>
    <t xml:space="preserve">down is OK. ) </t>
  </si>
  <si>
    <t>for</t>
  </si>
  <si>
    <t xml:space="preserve">( anywhere from this point </t>
  </si>
  <si>
    <t>at the shorted end.</t>
  </si>
  <si>
    <t>1/2 WAVE all Wire J Antenna</t>
  </si>
  <si>
    <t>But, if you wish to ground it, ground it</t>
  </si>
  <si>
    <t>this Antenna dose not require a ground.</t>
  </si>
  <si>
    <t>Insulated Latter Line</t>
  </si>
  <si>
    <t>Element Spacing</t>
  </si>
  <si>
    <t>The Latter</t>
  </si>
  <si>
    <t>Wave Length in space</t>
  </si>
  <si>
    <t>4 db</t>
  </si>
  <si>
    <t>gain</t>
  </si>
  <si>
    <t>AND DIRECTIONAL GAIN</t>
  </si>
  <si>
    <t>of current flow</t>
  </si>
  <si>
    <t>Vectors show direction</t>
  </si>
  <si>
    <t>Single Square</t>
  </si>
  <si>
    <t>Ant.1</t>
  </si>
  <si>
    <t xml:space="preserve">  </t>
  </si>
  <si>
    <t>Matching Sample for Stacking ( 4 )  1/2 Wave Elements</t>
  </si>
  <si>
    <t>Gain 12db; ( 8 ) 1/2 wave Elements</t>
  </si>
  <si>
    <r>
      <t>Ant. 2:</t>
    </r>
    <r>
      <rPr>
        <b/>
        <sz val="10"/>
        <color indexed="10"/>
        <rFont val="Arial"/>
        <family val="2"/>
      </rPr>
      <t xml:space="preserve"> Uses 4 Stacked Squares</t>
    </r>
  </si>
  <si>
    <t>power divider</t>
  </si>
  <si>
    <t>450 Ohm Ladder Line for matching &amp;</t>
  </si>
  <si>
    <t>inches stacking distance</t>
  </si>
  <si>
    <t>at</t>
  </si>
  <si>
    <t>50 Ohm Coax</t>
  </si>
  <si>
    <t>3/4=</t>
  </si>
  <si>
    <t>1/4=</t>
  </si>
  <si>
    <r>
      <t xml:space="preserve">Ant. 3: </t>
    </r>
    <r>
      <rPr>
        <b/>
        <sz val="10"/>
        <color indexed="10"/>
        <rFont val="Arial"/>
        <family val="2"/>
      </rPr>
      <t xml:space="preserve"> Uses 2 Stacked Squares;  Gain 6db+ </t>
    </r>
  </si>
  <si>
    <t>Feed Point</t>
  </si>
  <si>
    <t>Total L.</t>
  </si>
  <si>
    <t>Stub</t>
  </si>
  <si>
    <t xml:space="preserve">Harness For Stacking 2 or More Squares </t>
  </si>
  <si>
    <t>Ladder line length</t>
  </si>
  <si>
    <t>Spacing</t>
  </si>
  <si>
    <t>Matching Sample for ( 2 )  1/2 Wave Elements</t>
  </si>
  <si>
    <t>inches long or</t>
  </si>
  <si>
    <t xml:space="preserve"> Sample:</t>
  </si>
  <si>
    <t xml:space="preserve">odd numbers of 1/4 wave lengths </t>
  </si>
  <si>
    <t>Adj.</t>
  </si>
  <si>
    <t xml:space="preserve"> disturbing operations. Use    </t>
  </si>
  <si>
    <t>convenience or etc. and without</t>
  </si>
  <si>
    <t>Ladder line</t>
  </si>
  <si>
    <t>1/4 wave</t>
  </si>
  <si>
    <t>If longer shorted stub is needed for</t>
  </si>
  <si>
    <t>450 ohm</t>
  </si>
  <si>
    <t>1/2 wave</t>
  </si>
  <si>
    <t>Note:</t>
  </si>
  <si>
    <t>in.</t>
  </si>
  <si>
    <t>Ladder Line Info</t>
  </si>
  <si>
    <t>ABS Ts</t>
  </si>
  <si>
    <t>And Misc. Hardware</t>
  </si>
  <si>
    <t>end... Adj. For best SWR</t>
  </si>
  <si>
    <t>" up from shorted</t>
  </si>
  <si>
    <t>" Long</t>
  </si>
  <si>
    <t>the 450 ohm ladder line</t>
  </si>
  <si>
    <t>450 Ohms Ladder Line</t>
  </si>
  <si>
    <t>Attach 50 ohm coax to</t>
  </si>
  <si>
    <t>1/2" ABS Plugs</t>
  </si>
  <si>
    <t>1/2" ABS Ts</t>
  </si>
  <si>
    <t>Down</t>
  </si>
  <si>
    <t>1/2=</t>
  </si>
  <si>
    <t>Looking</t>
  </si>
  <si>
    <t>feet or</t>
  </si>
  <si>
    <t>Antenna</t>
  </si>
  <si>
    <t xml:space="preserve">1/2 wave in space =  </t>
  </si>
  <si>
    <t>inches or</t>
  </si>
  <si>
    <t>Horizontal</t>
  </si>
  <si>
    <t>For Element Spacing</t>
  </si>
  <si>
    <t>For 1 Single Square Ant.</t>
  </si>
  <si>
    <t>View of the</t>
  </si>
  <si>
    <t xml:space="preserve"> Fiber Glass</t>
  </si>
  <si>
    <t>factor</t>
  </si>
  <si>
    <t>" OD</t>
  </si>
  <si>
    <t>using</t>
  </si>
  <si>
    <t>velocity</t>
  </si>
  <si>
    <t>Antenna Wire</t>
  </si>
  <si>
    <t>Enter</t>
  </si>
  <si>
    <t>Material List</t>
  </si>
  <si>
    <t>Each Side = 1/2 Wave</t>
  </si>
  <si>
    <r>
      <t>Ant. 1:</t>
    </r>
    <r>
      <rPr>
        <b/>
        <sz val="10"/>
        <color indexed="10"/>
        <rFont val="Arial"/>
        <family val="2"/>
      </rPr>
      <t xml:space="preserve">  Single Square;  2  1/2 wave Elements</t>
    </r>
  </si>
  <si>
    <t>Ele. OD in inches</t>
  </si>
  <si>
    <t>ENTER FREQUENCY,  ELEMENT OD SIZE &amp; VELOCITY FACTOR FOR LADDER LINE …... then hit return</t>
  </si>
  <si>
    <t>tree</t>
  </si>
  <si>
    <t>Attach coax at</t>
  </si>
  <si>
    <t>feet long</t>
  </si>
  <si>
    <t xml:space="preserve"> ft. for each side</t>
  </si>
  <si>
    <t xml:space="preserve">Feet long </t>
  </si>
  <si>
    <t>Each Side = 1/2 Wave Long</t>
  </si>
  <si>
    <t>2m 2el Wire Antenna Design</t>
  </si>
  <si>
    <t>10m 2el Wire Antenna Design</t>
  </si>
  <si>
    <t>20m 2el Wire Antenna Design</t>
  </si>
  <si>
    <t>40m 2el Wire Antenna Design</t>
  </si>
  <si>
    <t>80m 2el Wire Antenna Design</t>
  </si>
  <si>
    <t>HF Wire J-Pole Antenna Design Made Simple</t>
  </si>
  <si>
    <t>Horizontal Polarized Antennas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</si>
</sst>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7" x14ac:knownFonts="1">
    <font>
      <sz val="11"/>
      <color theme="1"/>
      <name val="Calibri"/>
      <family val="2"/>
      <scheme val="minor"/>
    </font>
    <font>
      <sz val="10"/>
      <name val="MS Sans Serif"/>
    </font>
    <font>
      <sz val="10"/>
      <name val="Arial"/>
      <family val="2"/>
    </font>
    <font>
      <b/>
      <sz val="10"/>
      <name val="Arial"/>
    </font>
    <font>
      <b/>
      <sz val="10"/>
      <name val="Arial"/>
      <family val="2"/>
    </font>
    <font>
      <u/>
      <sz val="10"/>
      <color indexed="12"/>
      <name val="MS Sans Serif"/>
    </font>
    <font>
      <sz val="8.5"/>
      <name val="Arial"/>
      <family val="2"/>
    </font>
    <font>
      <sz val="8"/>
      <name val="Arial"/>
      <family val="2"/>
    </font>
    <font>
      <b/>
      <u/>
      <sz val="10"/>
      <name val="Arial"/>
      <family val="2"/>
    </font>
    <font>
      <b/>
      <sz val="8"/>
      <name val="Arial"/>
      <family val="2"/>
    </font>
    <font>
      <b/>
      <sz val="10"/>
      <color indexed="10"/>
      <name val="Arial"/>
      <family val="2"/>
    </font>
    <font>
      <u/>
      <sz val="10"/>
      <name val="Arial"/>
      <family val="2"/>
    </font>
    <font>
      <b/>
      <sz val="10"/>
      <name val="MS Sans Serif"/>
      <family val="2"/>
    </font>
    <font>
      <b/>
      <sz val="24"/>
      <name val="Arial"/>
      <family val="2"/>
    </font>
    <font>
      <sz val="10"/>
      <name val="Arial"/>
    </font>
    <font>
      <b/>
      <sz val="14"/>
      <name val="Arial"/>
      <family val="2"/>
    </font>
    <font>
      <sz val="10"/>
      <color indexed="10"/>
      <name val="Arial"/>
      <family val="2"/>
    </font>
    <font>
      <b/>
      <sz val="10"/>
      <color indexed="8"/>
      <name val="Arial"/>
      <family val="2"/>
    </font>
    <font>
      <sz val="10"/>
      <color indexed="8"/>
      <name val="Arial"/>
      <family val="2"/>
    </font>
    <font>
      <b/>
      <u/>
      <sz val="10"/>
      <color indexed="10"/>
      <name val="Arial"/>
      <family val="2"/>
    </font>
    <font>
      <sz val="10"/>
      <color indexed="18"/>
      <name val="Arial"/>
      <family val="2"/>
    </font>
    <font>
      <u/>
      <sz val="10"/>
      <color indexed="8"/>
      <name val="Arial"/>
      <family val="2"/>
    </font>
    <font>
      <u/>
      <sz val="10"/>
      <color indexed="18"/>
      <name val="Arial"/>
      <family val="2"/>
    </font>
    <font>
      <sz val="10"/>
      <color indexed="9"/>
      <name val="Arial"/>
      <family val="2"/>
    </font>
    <font>
      <b/>
      <i/>
      <sz val="10"/>
      <name val="Arial"/>
      <family val="2"/>
    </font>
    <font>
      <b/>
      <sz val="28"/>
      <name val="Arial"/>
      <family val="2"/>
    </font>
    <font>
      <b/>
      <sz val="20"/>
      <name val="Arial"/>
      <family val="2"/>
    </font>
  </fonts>
  <fills count="10">
    <fill>
      <patternFill patternType="none"/>
    </fill>
    <fill>
      <patternFill patternType="gray125"/>
    </fill>
    <fill>
      <patternFill patternType="solid">
        <fgColor indexed="13"/>
        <bgColor indexed="64"/>
      </patternFill>
    </fill>
    <fill>
      <patternFill patternType="solid">
        <fgColor indexed="13"/>
        <bgColor indexed="13"/>
      </patternFill>
    </fill>
    <fill>
      <patternFill patternType="solid">
        <fgColor indexed="65"/>
        <bgColor indexed="10"/>
      </patternFill>
    </fill>
    <fill>
      <patternFill patternType="solid">
        <fgColor indexed="9"/>
        <bgColor indexed="64"/>
      </patternFill>
    </fill>
    <fill>
      <patternFill patternType="solid">
        <fgColor indexed="41"/>
        <bgColor indexed="64"/>
      </patternFill>
    </fill>
    <fill>
      <patternFill patternType="solid">
        <fgColor indexed="22"/>
        <bgColor indexed="64"/>
      </patternFill>
    </fill>
    <fill>
      <patternFill patternType="solid">
        <fgColor indexed="23"/>
        <bgColor indexed="64"/>
      </patternFill>
    </fill>
    <fill>
      <patternFill patternType="solid">
        <fgColor indexed="8"/>
        <bgColor indexed="64"/>
      </patternFill>
    </fill>
  </fills>
  <borders count="75">
    <border>
      <left/>
      <right/>
      <top/>
      <bottom/>
      <diagonal/>
    </border>
    <border>
      <left style="thin">
        <color indexed="64"/>
      </left>
      <right/>
      <top/>
      <bottom/>
      <diagonal/>
    </border>
    <border>
      <left/>
      <right style="thin">
        <color indexed="64"/>
      </right>
      <top/>
      <bottom/>
      <diagonal/>
    </border>
    <border>
      <left/>
      <right/>
      <top/>
      <bottom style="thick">
        <color indexed="64"/>
      </bottom>
      <diagonal/>
    </border>
    <border>
      <left style="thick">
        <color indexed="64"/>
      </left>
      <right/>
      <top/>
      <bottom style="thick">
        <color indexed="64"/>
      </bottom>
      <diagonal/>
    </border>
    <border>
      <left/>
      <right style="thick">
        <color indexed="64"/>
      </right>
      <top/>
      <bottom style="thick">
        <color indexed="64"/>
      </bottom>
      <diagonal/>
    </border>
    <border>
      <left/>
      <right style="thick">
        <color indexed="64"/>
      </right>
      <top/>
      <bottom/>
      <diagonal/>
    </border>
    <border>
      <left style="thick">
        <color indexed="64"/>
      </left>
      <right/>
      <top/>
      <bottom/>
      <diagonal/>
    </border>
    <border>
      <left/>
      <right style="thick">
        <color indexed="64"/>
      </right>
      <top style="thick">
        <color indexed="64"/>
      </top>
      <bottom/>
      <diagonal/>
    </border>
    <border>
      <left/>
      <right/>
      <top style="thick">
        <color indexed="64"/>
      </top>
      <bottom/>
      <diagonal/>
    </border>
    <border>
      <left style="thick">
        <color indexed="64"/>
      </left>
      <right/>
      <top style="thick">
        <color indexed="64"/>
      </top>
      <bottom/>
      <diagonal/>
    </border>
    <border>
      <left/>
      <right style="thick">
        <color indexed="64"/>
      </right>
      <top style="thick">
        <color indexed="64"/>
      </top>
      <bottom style="thick">
        <color indexed="64"/>
      </bottom>
      <diagonal/>
    </border>
    <border>
      <left/>
      <right/>
      <top style="thick">
        <color indexed="64"/>
      </top>
      <bottom style="thick">
        <color indexed="64"/>
      </bottom>
      <diagonal/>
    </border>
    <border>
      <left style="thick">
        <color indexed="64"/>
      </left>
      <right/>
      <top style="thick">
        <color indexed="64"/>
      </top>
      <bottom style="thick">
        <color indexed="64"/>
      </bottom>
      <diagonal/>
    </border>
    <border>
      <left style="thick">
        <color indexed="64"/>
      </left>
      <right style="thick">
        <color indexed="64"/>
      </right>
      <top style="thick">
        <color indexed="64"/>
      </top>
      <bottom style="thick">
        <color indexed="64"/>
      </bottom>
      <diagonal/>
    </border>
    <border>
      <left/>
      <right style="medium">
        <color indexed="64"/>
      </right>
      <top/>
      <bottom style="medium">
        <color indexed="64"/>
      </bottom>
      <diagonal/>
    </border>
    <border>
      <left/>
      <right/>
      <top/>
      <bottom style="medium">
        <color indexed="64"/>
      </bottom>
      <diagonal/>
    </border>
    <border>
      <left style="dashed">
        <color indexed="64"/>
      </left>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thin">
        <color indexed="64"/>
      </bottom>
      <diagonal/>
    </border>
    <border>
      <left/>
      <right/>
      <top/>
      <bottom style="thin">
        <color indexed="64"/>
      </bottom>
      <diagonal/>
    </border>
    <border>
      <left style="dashed">
        <color indexed="64"/>
      </left>
      <right/>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dashed">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dashed">
        <color indexed="64"/>
      </left>
      <right/>
      <top style="medium">
        <color indexed="64"/>
      </top>
      <bottom/>
      <diagonal/>
    </border>
    <border>
      <left style="medium">
        <color indexed="64"/>
      </left>
      <right/>
      <top style="medium">
        <color indexed="64"/>
      </top>
      <bottom/>
      <diagonal/>
    </border>
    <border>
      <left/>
      <right/>
      <top/>
      <bottom style="dashed">
        <color indexed="64"/>
      </bottom>
      <diagonal/>
    </border>
    <border>
      <left style="medium">
        <color indexed="64"/>
      </left>
      <right/>
      <top/>
      <bottom/>
      <diagonal/>
    </border>
    <border>
      <left/>
      <right style="medium">
        <color indexed="64"/>
      </right>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style="hair">
        <color indexed="64"/>
      </left>
      <right style="hair">
        <color indexed="64"/>
      </right>
      <top style="thick">
        <color indexed="64"/>
      </top>
      <bottom style="thick">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hair">
        <color indexed="64"/>
      </top>
      <bottom style="hair">
        <color indexed="64"/>
      </bottom>
      <diagonal/>
    </border>
    <border>
      <left/>
      <right/>
      <top/>
      <bottom style="hair">
        <color indexed="64"/>
      </bottom>
      <diagonal/>
    </border>
    <border>
      <left style="thick">
        <color indexed="64"/>
      </left>
      <right style="thick">
        <color indexed="64"/>
      </right>
      <top style="dotted">
        <color indexed="64"/>
      </top>
      <bottom style="thick">
        <color indexed="64"/>
      </bottom>
      <diagonal/>
    </border>
    <border>
      <left style="thick">
        <color indexed="64"/>
      </left>
      <right style="thick">
        <color indexed="64"/>
      </right>
      <top style="dotted">
        <color indexed="64"/>
      </top>
      <bottom style="dotted">
        <color indexed="64"/>
      </bottom>
      <diagonal/>
    </border>
    <border>
      <left style="thick">
        <color indexed="64"/>
      </left>
      <right style="thick">
        <color indexed="64"/>
      </right>
      <top style="dashed">
        <color indexed="64"/>
      </top>
      <bottom style="dashed">
        <color indexed="64"/>
      </bottom>
      <diagonal/>
    </border>
    <border>
      <left/>
      <right style="thick">
        <color indexed="64"/>
      </right>
      <top/>
      <bottom style="thin">
        <color indexed="64"/>
      </bottom>
      <diagonal/>
    </border>
    <border>
      <left style="thick">
        <color indexed="64"/>
      </left>
      <right/>
      <top/>
      <bottom style="thin">
        <color indexed="64"/>
      </bottom>
      <diagonal/>
    </border>
    <border>
      <left/>
      <right style="double">
        <color indexed="64"/>
      </right>
      <top/>
      <bottom style="double">
        <color indexed="64"/>
      </bottom>
      <diagonal/>
    </border>
    <border>
      <left/>
      <right/>
      <top/>
      <bottom style="double">
        <color indexed="64"/>
      </bottom>
      <diagonal/>
    </border>
    <border>
      <left style="double">
        <color indexed="64"/>
      </left>
      <right/>
      <top/>
      <bottom style="double">
        <color indexed="64"/>
      </bottom>
      <diagonal/>
    </border>
    <border>
      <left/>
      <right style="double">
        <color indexed="64"/>
      </right>
      <top/>
      <bottom/>
      <diagonal/>
    </border>
    <border>
      <left style="double">
        <color indexed="64"/>
      </left>
      <right/>
      <top/>
      <bottom/>
      <diagonal/>
    </border>
    <border>
      <left style="thin">
        <color indexed="64"/>
      </left>
      <right style="thin">
        <color indexed="64"/>
      </right>
      <top/>
      <bottom style="double">
        <color indexed="64"/>
      </bottom>
      <diagonal/>
    </border>
    <border>
      <left/>
      <right style="double">
        <color indexed="64"/>
      </right>
      <top/>
      <bottom style="thin">
        <color indexed="64"/>
      </bottom>
      <diagonal/>
    </border>
    <border>
      <left style="thin">
        <color indexed="64"/>
      </left>
      <right style="thin">
        <color indexed="64"/>
      </right>
      <top/>
      <bottom style="thin">
        <color indexed="64"/>
      </bottom>
      <diagonal/>
    </border>
    <border>
      <left style="double">
        <color indexed="64"/>
      </left>
      <right/>
      <top/>
      <bottom style="thin">
        <color indexed="64"/>
      </bottom>
      <diagonal/>
    </border>
    <border>
      <left/>
      <right style="double">
        <color indexed="64"/>
      </right>
      <top/>
      <bottom style="thick">
        <color indexed="64"/>
      </bottom>
      <diagonal/>
    </border>
    <border>
      <left style="thin">
        <color indexed="64"/>
      </left>
      <right style="thin">
        <color indexed="64"/>
      </right>
      <top/>
      <bottom style="thick">
        <color indexed="64"/>
      </bottom>
      <diagonal/>
    </border>
    <border>
      <left style="double">
        <color indexed="64"/>
      </left>
      <right/>
      <top/>
      <bottom style="thick">
        <color indexed="64"/>
      </bottom>
      <diagonal/>
    </border>
    <border>
      <left style="double">
        <color indexed="64"/>
      </left>
      <right/>
      <top style="thick">
        <color indexed="64"/>
      </top>
      <bottom/>
      <diagonal/>
    </border>
    <border>
      <left/>
      <right style="double">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top style="double">
        <color indexed="64"/>
      </top>
      <bottom style="thin">
        <color indexed="64"/>
      </bottom>
      <diagonal/>
    </border>
    <border>
      <left style="thick">
        <color indexed="64"/>
      </left>
      <right style="double">
        <color indexed="64"/>
      </right>
      <top/>
      <bottom/>
      <diagonal/>
    </border>
    <border>
      <left/>
      <right style="double">
        <color indexed="64"/>
      </right>
      <top style="double">
        <color indexed="64"/>
      </top>
      <bottom/>
      <diagonal/>
    </border>
    <border>
      <left/>
      <right/>
      <top style="double">
        <color indexed="64"/>
      </top>
      <bottom style="dashed">
        <color indexed="64"/>
      </bottom>
      <diagonal/>
    </border>
    <border>
      <left style="double">
        <color indexed="64"/>
      </left>
      <right/>
      <top style="double">
        <color indexed="64"/>
      </top>
      <bottom style="dashed">
        <color indexed="64"/>
      </bottom>
      <diagonal/>
    </border>
    <border>
      <left style="thick">
        <color indexed="64"/>
      </left>
      <right style="thick">
        <color indexed="64"/>
      </right>
      <top/>
      <bottom style="dotted">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top/>
      <bottom style="mediumDashed">
        <color indexed="64"/>
      </bottom>
      <diagonal/>
    </border>
    <border>
      <left style="thin">
        <color indexed="64"/>
      </left>
      <right style="thin">
        <color indexed="64"/>
      </right>
      <top/>
      <bottom/>
      <diagonal/>
    </border>
  </borders>
  <cellStyleXfs count="4">
    <xf numFmtId="0" fontId="0" fillId="0" borderId="0"/>
    <xf numFmtId="0" fontId="1" fillId="0" borderId="0"/>
    <xf numFmtId="0" fontId="5" fillId="0" borderId="0" applyNumberFormat="0" applyFill="0" applyBorder="0" applyAlignment="0" applyProtection="0">
      <alignment vertical="top"/>
      <protection locked="0"/>
    </xf>
    <xf numFmtId="0" fontId="14" fillId="0" borderId="0"/>
  </cellStyleXfs>
  <cellXfs count="385">
    <xf numFmtId="0" fontId="0" fillId="0" borderId="0" xfId="0"/>
    <xf numFmtId="0" fontId="1" fillId="0" borderId="0" xfId="1"/>
    <xf numFmtId="0" fontId="2" fillId="0" borderId="0" xfId="1" applyFont="1"/>
    <xf numFmtId="0" fontId="2" fillId="0" borderId="1" xfId="1" applyFont="1" applyBorder="1"/>
    <xf numFmtId="0" fontId="3" fillId="0" borderId="0" xfId="1" applyFont="1"/>
    <xf numFmtId="2" fontId="3" fillId="0" borderId="1" xfId="1" applyNumberFormat="1" applyFont="1" applyBorder="1"/>
    <xf numFmtId="0" fontId="3" fillId="0" borderId="1" xfId="1" applyFont="1" applyBorder="1" applyAlignment="1">
      <alignment horizontal="right"/>
    </xf>
    <xf numFmtId="2" fontId="4" fillId="0" borderId="1" xfId="1" applyNumberFormat="1" applyFont="1" applyBorder="1" applyAlignment="1">
      <alignment horizontal="left"/>
    </xf>
    <xf numFmtId="0" fontId="2" fillId="0" borderId="0" xfId="1" applyFont="1" applyProtection="1"/>
    <xf numFmtId="0" fontId="4" fillId="0" borderId="1" xfId="1" applyFont="1" applyBorder="1" applyAlignment="1" applyProtection="1">
      <alignment horizontal="left"/>
    </xf>
    <xf numFmtId="0" fontId="2" fillId="0" borderId="0" xfId="1" applyFont="1" applyBorder="1" applyAlignment="1" applyProtection="1">
      <alignment horizontal="left"/>
    </xf>
    <xf numFmtId="0" fontId="4" fillId="0" borderId="0" xfId="1" applyFont="1" applyProtection="1"/>
    <xf numFmtId="0" fontId="2" fillId="0" borderId="1" xfId="1" applyFont="1" applyBorder="1" applyAlignment="1" applyProtection="1">
      <alignment horizontal="right"/>
    </xf>
    <xf numFmtId="0" fontId="2" fillId="0" borderId="0" xfId="1" applyFont="1" applyBorder="1" applyProtection="1"/>
    <xf numFmtId="0" fontId="4" fillId="0" borderId="0" xfId="1" applyFont="1" applyBorder="1" applyProtection="1"/>
    <xf numFmtId="0" fontId="2" fillId="0" borderId="0" xfId="1" applyFont="1" applyAlignment="1" applyProtection="1">
      <alignment horizontal="right"/>
    </xf>
    <xf numFmtId="0" fontId="2" fillId="0" borderId="1" xfId="1" applyFont="1" applyBorder="1" applyProtection="1"/>
    <xf numFmtId="0" fontId="4" fillId="0" borderId="0" xfId="1" applyFont="1" applyAlignment="1" applyProtection="1">
      <alignment horizontal="right"/>
    </xf>
    <xf numFmtId="0" fontId="4" fillId="0" borderId="0" xfId="1" applyFont="1" applyBorder="1" applyAlignment="1" applyProtection="1">
      <alignment horizontal="center"/>
    </xf>
    <xf numFmtId="0" fontId="5" fillId="0" borderId="0" xfId="2" applyFont="1" applyBorder="1" applyAlignment="1" applyProtection="1">
      <alignment horizontal="center"/>
    </xf>
    <xf numFmtId="0" fontId="2" fillId="0" borderId="2" xfId="1" applyFont="1" applyBorder="1" applyProtection="1"/>
    <xf numFmtId="2" fontId="4" fillId="0" borderId="0" xfId="1" applyNumberFormat="1" applyFont="1" applyBorder="1" applyAlignment="1" applyProtection="1">
      <alignment horizontal="center"/>
    </xf>
    <xf numFmtId="0" fontId="4" fillId="0" borderId="0" xfId="1" applyFont="1" applyAlignment="1" applyProtection="1">
      <alignment horizontal="left"/>
    </xf>
    <xf numFmtId="0" fontId="2" fillId="0" borderId="0" xfId="1" applyFont="1" applyBorder="1"/>
    <xf numFmtId="0" fontId="2" fillId="0" borderId="3" xfId="1" applyFont="1" applyBorder="1" applyProtection="1"/>
    <xf numFmtId="0" fontId="2" fillId="0" borderId="4" xfId="1" applyFont="1" applyBorder="1" applyProtection="1"/>
    <xf numFmtId="0" fontId="2" fillId="0" borderId="3" xfId="1" applyFont="1" applyFill="1" applyBorder="1" applyProtection="1"/>
    <xf numFmtId="0" fontId="2" fillId="0" borderId="0" xfId="1" applyFont="1" applyBorder="1" applyAlignment="1" applyProtection="1">
      <alignment horizontal="center"/>
    </xf>
    <xf numFmtId="0" fontId="3" fillId="0" borderId="0" xfId="1" applyFont="1" applyBorder="1" applyAlignment="1" applyProtection="1">
      <alignment horizontal="center"/>
    </xf>
    <xf numFmtId="0" fontId="2" fillId="0" borderId="0" xfId="1" applyFont="1" applyAlignment="1" applyProtection="1">
      <alignment horizontal="center"/>
    </xf>
    <xf numFmtId="0" fontId="6" fillId="0" borderId="0" xfId="1" applyFont="1" applyProtection="1"/>
    <xf numFmtId="2" fontId="4" fillId="0" borderId="1" xfId="1" applyNumberFormat="1" applyFont="1" applyBorder="1" applyAlignment="1" applyProtection="1">
      <alignment horizontal="right"/>
    </xf>
    <xf numFmtId="0" fontId="7" fillId="0" borderId="0" xfId="1" applyFont="1" applyProtection="1"/>
    <xf numFmtId="0" fontId="3" fillId="0" borderId="0" xfId="1" applyFont="1" applyProtection="1"/>
    <xf numFmtId="2" fontId="4" fillId="0" borderId="1" xfId="1" applyNumberFormat="1" applyFont="1" applyBorder="1" applyAlignment="1" applyProtection="1">
      <alignment horizontal="left"/>
    </xf>
    <xf numFmtId="0" fontId="2" fillId="0" borderId="0" xfId="1" quotePrefix="1" applyFont="1" applyProtection="1"/>
    <xf numFmtId="0" fontId="4" fillId="0" borderId="0" xfId="1" applyFont="1" applyAlignment="1" applyProtection="1">
      <alignment horizontal="center"/>
    </xf>
    <xf numFmtId="0" fontId="2" fillId="2" borderId="5" xfId="1" quotePrefix="1" applyFont="1" applyFill="1" applyBorder="1" applyProtection="1"/>
    <xf numFmtId="0" fontId="2" fillId="2" borderId="3" xfId="1" applyFont="1" applyFill="1" applyBorder="1" applyProtection="1"/>
    <xf numFmtId="0" fontId="2" fillId="2" borderId="4" xfId="1" applyFont="1" applyFill="1" applyBorder="1" applyProtection="1"/>
    <xf numFmtId="0" fontId="2" fillId="0" borderId="5" xfId="1" applyFont="1" applyBorder="1"/>
    <xf numFmtId="0" fontId="2" fillId="0" borderId="3" xfId="1" applyFont="1" applyBorder="1"/>
    <xf numFmtId="0" fontId="7" fillId="0" borderId="4" xfId="1" applyFont="1" applyBorder="1" applyProtection="1"/>
    <xf numFmtId="0" fontId="4" fillId="2" borderId="6" xfId="1" quotePrefix="1" applyFont="1" applyFill="1" applyBorder="1" applyProtection="1"/>
    <xf numFmtId="0" fontId="2" fillId="2" borderId="0" xfId="1" applyFont="1" applyFill="1" applyBorder="1" applyProtection="1"/>
    <xf numFmtId="0" fontId="4" fillId="2" borderId="7" xfId="1" applyFont="1" applyFill="1" applyBorder="1" applyProtection="1"/>
    <xf numFmtId="0" fontId="2" fillId="0" borderId="8" xfId="1" applyFont="1" applyBorder="1" applyProtection="1"/>
    <xf numFmtId="0" fontId="2" fillId="0" borderId="9" xfId="1" applyFont="1" applyBorder="1" applyProtection="1"/>
    <xf numFmtId="0" fontId="8" fillId="0" borderId="10" xfId="1" applyFont="1" applyBorder="1" applyProtection="1"/>
    <xf numFmtId="0" fontId="2" fillId="0" borderId="1" xfId="1" applyFont="1" applyBorder="1" applyAlignment="1" applyProtection="1"/>
    <xf numFmtId="0" fontId="3" fillId="2" borderId="6" xfId="1" quotePrefix="1" applyFont="1" applyFill="1" applyBorder="1" applyProtection="1"/>
    <xf numFmtId="0" fontId="3" fillId="2" borderId="0" xfId="1" applyFont="1" applyFill="1" applyBorder="1" applyProtection="1"/>
    <xf numFmtId="0" fontId="3" fillId="2" borderId="7" xfId="1" applyFont="1" applyFill="1" applyBorder="1" applyProtection="1"/>
    <xf numFmtId="2" fontId="2" fillId="0" borderId="0" xfId="1" applyNumberFormat="1" applyFont="1" applyProtection="1"/>
    <xf numFmtId="0" fontId="2" fillId="0" borderId="0" xfId="1" applyFont="1" applyAlignment="1" applyProtection="1">
      <alignment horizontal="left"/>
    </xf>
    <xf numFmtId="0" fontId="2" fillId="2" borderId="6" xfId="1" applyFont="1" applyFill="1" applyBorder="1" applyProtection="1"/>
    <xf numFmtId="0" fontId="2" fillId="2" borderId="7" xfId="1" applyFont="1" applyFill="1" applyBorder="1" applyAlignment="1" applyProtection="1">
      <alignment horizontal="center"/>
    </xf>
    <xf numFmtId="0" fontId="2" fillId="2" borderId="11" xfId="1" applyFont="1" applyFill="1" applyBorder="1" applyProtection="1"/>
    <xf numFmtId="0" fontId="2" fillId="2" borderId="12" xfId="1" applyFont="1" applyFill="1" applyBorder="1" applyProtection="1"/>
    <xf numFmtId="0" fontId="9" fillId="2" borderId="13" xfId="1" applyFont="1" applyFill="1" applyBorder="1" applyAlignment="1" applyProtection="1">
      <alignment horizontal="left"/>
    </xf>
    <xf numFmtId="0" fontId="4" fillId="2" borderId="13" xfId="1" applyFont="1" applyFill="1" applyBorder="1" applyAlignment="1" applyProtection="1">
      <alignment horizontal="left"/>
    </xf>
    <xf numFmtId="0" fontId="2" fillId="0" borderId="0" xfId="1" applyFont="1" applyFill="1" applyProtection="1"/>
    <xf numFmtId="0" fontId="2" fillId="2" borderId="0" xfId="1" applyFont="1" applyFill="1" applyProtection="1"/>
    <xf numFmtId="0" fontId="4" fillId="2" borderId="0" xfId="1" applyFont="1" applyFill="1" applyProtection="1"/>
    <xf numFmtId="0" fontId="4" fillId="2" borderId="14" xfId="1" applyFont="1" applyFill="1" applyBorder="1" applyProtection="1">
      <protection locked="0"/>
    </xf>
    <xf numFmtId="0" fontId="2" fillId="2" borderId="0" xfId="1" applyFont="1" applyFill="1" applyAlignment="1" applyProtection="1">
      <alignment horizontal="center"/>
    </xf>
    <xf numFmtId="0" fontId="4" fillId="2" borderId="0" xfId="1" applyFont="1" applyFill="1" applyAlignment="1" applyProtection="1">
      <alignment horizontal="left"/>
    </xf>
    <xf numFmtId="2" fontId="2" fillId="0" borderId="15" xfId="1" applyNumberFormat="1" applyFont="1" applyBorder="1" applyAlignment="1" applyProtection="1">
      <alignment horizontal="center"/>
    </xf>
    <xf numFmtId="2" fontId="2" fillId="0" borderId="16" xfId="1" applyNumberFormat="1" applyFont="1" applyBorder="1" applyAlignment="1" applyProtection="1">
      <alignment horizontal="center"/>
    </xf>
    <xf numFmtId="0" fontId="2" fillId="0" borderId="17" xfId="1" applyFont="1" applyBorder="1" applyProtection="1"/>
    <xf numFmtId="0" fontId="4" fillId="0" borderId="18" xfId="1" applyFont="1" applyBorder="1" applyAlignment="1" applyProtection="1">
      <alignment horizontal="left"/>
    </xf>
    <xf numFmtId="0" fontId="2" fillId="0" borderId="0" xfId="1" applyFont="1" applyFill="1" applyAlignment="1" applyProtection="1">
      <alignment horizontal="center"/>
    </xf>
    <xf numFmtId="2" fontId="2" fillId="0" borderId="19" xfId="1" applyNumberFormat="1" applyFont="1" applyBorder="1" applyAlignment="1" applyProtection="1">
      <alignment horizontal="center"/>
    </xf>
    <xf numFmtId="2" fontId="2" fillId="0" borderId="20" xfId="1" applyNumberFormat="1" applyFont="1" applyBorder="1" applyAlignment="1" applyProtection="1">
      <alignment horizontal="center"/>
    </xf>
    <xf numFmtId="0" fontId="2" fillId="0" borderId="21" xfId="1" applyFont="1" applyBorder="1" applyProtection="1"/>
    <xf numFmtId="0" fontId="4" fillId="0" borderId="22" xfId="1" applyFont="1" applyBorder="1" applyAlignment="1" applyProtection="1">
      <alignment horizontal="left"/>
    </xf>
    <xf numFmtId="2" fontId="2" fillId="0" borderId="23" xfId="1" applyNumberFormat="1" applyFont="1" applyBorder="1" applyAlignment="1" applyProtection="1">
      <alignment horizontal="center"/>
    </xf>
    <xf numFmtId="2" fontId="2" fillId="0" borderId="24" xfId="1" applyNumberFormat="1" applyFont="1" applyBorder="1" applyAlignment="1" applyProtection="1">
      <alignment horizontal="center"/>
    </xf>
    <xf numFmtId="0" fontId="4" fillId="0" borderId="25" xfId="1" applyFont="1" applyBorder="1" applyProtection="1"/>
    <xf numFmtId="2" fontId="10" fillId="0" borderId="24" xfId="1" applyNumberFormat="1" applyFont="1" applyBorder="1" applyAlignment="1" applyProtection="1">
      <alignment horizontal="center"/>
    </xf>
    <xf numFmtId="0" fontId="10" fillId="0" borderId="26" xfId="1" applyFont="1" applyBorder="1" applyAlignment="1" applyProtection="1">
      <alignment horizontal="left"/>
    </xf>
    <xf numFmtId="0" fontId="2" fillId="0" borderId="9" xfId="1" applyFont="1" applyFill="1" applyBorder="1" applyAlignment="1" applyProtection="1">
      <alignment horizontal="center"/>
    </xf>
    <xf numFmtId="0" fontId="4" fillId="0" borderId="22" xfId="1" applyFont="1" applyBorder="1" applyProtection="1"/>
    <xf numFmtId="2" fontId="2" fillId="2" borderId="0" xfId="1" applyNumberFormat="1" applyFont="1" applyFill="1" applyBorder="1" applyAlignment="1" applyProtection="1">
      <alignment horizontal="center"/>
    </xf>
    <xf numFmtId="0" fontId="2" fillId="0" borderId="27" xfId="1" applyFont="1" applyBorder="1" applyAlignment="1" applyProtection="1">
      <alignment horizontal="center"/>
    </xf>
    <xf numFmtId="0" fontId="2" fillId="0" borderId="28" xfId="1" applyFont="1" applyBorder="1" applyAlignment="1" applyProtection="1">
      <alignment horizontal="center"/>
    </xf>
    <xf numFmtId="0" fontId="2" fillId="0" borderId="29" xfId="1" applyFont="1" applyBorder="1" applyProtection="1"/>
    <xf numFmtId="0" fontId="2" fillId="0" borderId="28" xfId="1" applyFont="1" applyBorder="1" applyProtection="1"/>
    <xf numFmtId="0" fontId="2" fillId="0" borderId="30" xfId="1" applyFont="1" applyBorder="1" applyProtection="1"/>
    <xf numFmtId="0" fontId="4" fillId="2" borderId="3" xfId="1" applyFont="1" applyFill="1" applyBorder="1" applyAlignment="1" applyProtection="1">
      <alignment horizontal="center"/>
    </xf>
    <xf numFmtId="0" fontId="11" fillId="0" borderId="0" xfId="1" applyFont="1" applyProtection="1"/>
    <xf numFmtId="0" fontId="8" fillId="0" borderId="0" xfId="1" applyFont="1" applyAlignment="1" applyProtection="1">
      <alignment horizontal="center"/>
    </xf>
    <xf numFmtId="0" fontId="4" fillId="2" borderId="31" xfId="1" applyFont="1" applyFill="1" applyBorder="1" applyAlignment="1" applyProtection="1">
      <alignment horizontal="left"/>
    </xf>
    <xf numFmtId="0" fontId="4" fillId="2" borderId="0" xfId="1" applyFont="1" applyFill="1" applyAlignment="1" applyProtection="1">
      <alignment horizontal="center"/>
    </xf>
    <xf numFmtId="0" fontId="12" fillId="0" borderId="20" xfId="1" applyFont="1" applyBorder="1" applyAlignment="1">
      <alignment horizontal="center"/>
    </xf>
    <xf numFmtId="0" fontId="13" fillId="0" borderId="0" xfId="1" applyFont="1" applyAlignment="1" applyProtection="1">
      <alignment horizontal="center"/>
    </xf>
    <xf numFmtId="2" fontId="2" fillId="0" borderId="5" xfId="1" applyNumberFormat="1" applyFont="1" applyBorder="1" applyAlignment="1" applyProtection="1">
      <alignment horizontal="center"/>
    </xf>
    <xf numFmtId="2" fontId="2" fillId="0" borderId="3" xfId="1" applyNumberFormat="1" applyFont="1" applyBorder="1" applyAlignment="1" applyProtection="1">
      <alignment horizontal="center"/>
    </xf>
    <xf numFmtId="0" fontId="2" fillId="0" borderId="4" xfId="1" applyFont="1" applyBorder="1" applyAlignment="1" applyProtection="1">
      <alignment horizontal="center"/>
    </xf>
    <xf numFmtId="2" fontId="2" fillId="0" borderId="6" xfId="1" applyNumberFormat="1" applyFont="1" applyBorder="1" applyAlignment="1" applyProtection="1">
      <alignment horizontal="center"/>
    </xf>
    <xf numFmtId="2" fontId="2" fillId="0" borderId="0" xfId="1" applyNumberFormat="1" applyFont="1" applyBorder="1" applyAlignment="1" applyProtection="1">
      <alignment horizontal="center"/>
    </xf>
    <xf numFmtId="0" fontId="2" fillId="0" borderId="7" xfId="1" applyFont="1" applyBorder="1" applyAlignment="1" applyProtection="1">
      <alignment horizontal="center"/>
    </xf>
    <xf numFmtId="2" fontId="4" fillId="0" borderId="6" xfId="1" applyNumberFormat="1" applyFont="1" applyBorder="1" applyAlignment="1" applyProtection="1">
      <alignment horizontal="center"/>
    </xf>
    <xf numFmtId="0" fontId="8" fillId="2" borderId="0" xfId="1" applyFont="1" applyFill="1" applyProtection="1"/>
    <xf numFmtId="0" fontId="2" fillId="0" borderId="6" xfId="1" applyFont="1" applyBorder="1" applyAlignment="1" applyProtection="1">
      <alignment horizontal="center"/>
    </xf>
    <xf numFmtId="0" fontId="2" fillId="0" borderId="7" xfId="1" applyFont="1" applyBorder="1" applyProtection="1"/>
    <xf numFmtId="0" fontId="2" fillId="0" borderId="24" xfId="1" applyFont="1" applyBorder="1" applyProtection="1"/>
    <xf numFmtId="0" fontId="4" fillId="0" borderId="20" xfId="1" applyFont="1" applyBorder="1" applyAlignment="1" applyProtection="1">
      <alignment horizontal="left"/>
    </xf>
    <xf numFmtId="0" fontId="2" fillId="0" borderId="20" xfId="1" applyFont="1" applyBorder="1" applyProtection="1"/>
    <xf numFmtId="2" fontId="4" fillId="0" borderId="3" xfId="1" applyNumberFormat="1" applyFont="1" applyBorder="1" applyAlignment="1" applyProtection="1">
      <alignment horizontal="center"/>
    </xf>
    <xf numFmtId="0" fontId="4" fillId="0" borderId="3" xfId="1" applyFont="1" applyBorder="1" applyProtection="1"/>
    <xf numFmtId="0" fontId="4" fillId="0" borderId="3" xfId="1" applyFont="1" applyBorder="1" applyAlignment="1" applyProtection="1">
      <alignment horizontal="left"/>
    </xf>
    <xf numFmtId="0" fontId="2" fillId="2" borderId="9" xfId="1" applyFont="1" applyFill="1" applyBorder="1" applyAlignment="1" applyProtection="1">
      <alignment horizontal="center"/>
    </xf>
    <xf numFmtId="0" fontId="4" fillId="0" borderId="20" xfId="1" applyFont="1" applyBorder="1" applyProtection="1"/>
    <xf numFmtId="0" fontId="4" fillId="0" borderId="7" xfId="1" applyFont="1" applyBorder="1" applyProtection="1"/>
    <xf numFmtId="0" fontId="2" fillId="0" borderId="8" xfId="1" applyFont="1" applyBorder="1" applyAlignment="1" applyProtection="1">
      <alignment horizontal="center"/>
    </xf>
    <xf numFmtId="0" fontId="2" fillId="0" borderId="10" xfId="1" applyFont="1" applyBorder="1" applyAlignment="1" applyProtection="1">
      <alignment horizontal="center"/>
    </xf>
    <xf numFmtId="0" fontId="8" fillId="0" borderId="0" xfId="1" applyFont="1" applyProtection="1"/>
    <xf numFmtId="0" fontId="4" fillId="2" borderId="31" xfId="1" applyFont="1" applyFill="1" applyBorder="1" applyAlignment="1" applyProtection="1">
      <alignment horizontal="center"/>
    </xf>
    <xf numFmtId="0" fontId="14" fillId="0" borderId="0" xfId="3"/>
    <xf numFmtId="0" fontId="14" fillId="0" borderId="32" xfId="3" applyBorder="1"/>
    <xf numFmtId="0" fontId="3" fillId="0" borderId="32" xfId="3" applyFont="1" applyBorder="1"/>
    <xf numFmtId="0" fontId="3" fillId="0" borderId="0" xfId="3" applyFont="1"/>
    <xf numFmtId="0" fontId="3" fillId="0" borderId="0" xfId="3" quotePrefix="1" applyFont="1"/>
    <xf numFmtId="0" fontId="14" fillId="0" borderId="33" xfId="3" applyBorder="1"/>
    <xf numFmtId="0" fontId="14" fillId="0" borderId="0" xfId="3" quotePrefix="1"/>
    <xf numFmtId="0" fontId="14" fillId="0" borderId="27" xfId="3" applyBorder="1"/>
    <xf numFmtId="0" fontId="14" fillId="0" borderId="28" xfId="3" applyBorder="1"/>
    <xf numFmtId="0" fontId="14" fillId="0" borderId="30" xfId="3" applyBorder="1"/>
    <xf numFmtId="0" fontId="11" fillId="0" borderId="32" xfId="3" quotePrefix="1" applyFont="1" applyBorder="1"/>
    <xf numFmtId="0" fontId="11" fillId="0" borderId="0" xfId="3" applyFont="1"/>
    <xf numFmtId="0" fontId="14" fillId="0" borderId="0" xfId="3" applyBorder="1"/>
    <xf numFmtId="0" fontId="14" fillId="0" borderId="1" xfId="3" applyBorder="1"/>
    <xf numFmtId="0" fontId="14" fillId="2" borderId="34" xfId="3" applyFill="1" applyBorder="1"/>
    <xf numFmtId="0" fontId="14" fillId="2" borderId="35" xfId="3" applyFill="1" applyBorder="1"/>
    <xf numFmtId="0" fontId="14" fillId="2" borderId="36" xfId="3" applyFill="1" applyBorder="1"/>
    <xf numFmtId="0" fontId="3" fillId="2" borderId="35" xfId="3" applyFont="1" applyFill="1" applyBorder="1"/>
    <xf numFmtId="0" fontId="14" fillId="2" borderId="37" xfId="3" applyFill="1" applyBorder="1"/>
    <xf numFmtId="16" fontId="14" fillId="0" borderId="0" xfId="3" quotePrefix="1" applyNumberFormat="1"/>
    <xf numFmtId="0" fontId="3" fillId="2" borderId="35" xfId="3" quotePrefix="1" applyFont="1" applyFill="1" applyBorder="1"/>
    <xf numFmtId="0" fontId="14" fillId="0" borderId="0" xfId="3" quotePrefix="1" applyFont="1"/>
    <xf numFmtId="0" fontId="14" fillId="3" borderId="34" xfId="3" applyFill="1" applyBorder="1"/>
    <xf numFmtId="0" fontId="14" fillId="3" borderId="35" xfId="3" applyFill="1" applyBorder="1"/>
    <xf numFmtId="0" fontId="14" fillId="3" borderId="36" xfId="3" applyFill="1" applyBorder="1"/>
    <xf numFmtId="0" fontId="3" fillId="3" borderId="35" xfId="3" applyFont="1" applyFill="1" applyBorder="1"/>
    <xf numFmtId="0" fontId="14" fillId="3" borderId="37" xfId="3" applyFill="1" applyBorder="1"/>
    <xf numFmtId="0" fontId="14" fillId="0" borderId="0" xfId="3" applyFont="1"/>
    <xf numFmtId="16" fontId="14" fillId="0" borderId="0" xfId="3" quotePrefix="1" applyNumberFormat="1" applyFont="1"/>
    <xf numFmtId="0" fontId="14" fillId="0" borderId="11" xfId="3" applyBorder="1"/>
    <xf numFmtId="0" fontId="14" fillId="0" borderId="38" xfId="3" applyBorder="1"/>
    <xf numFmtId="0" fontId="14" fillId="0" borderId="9" xfId="3" applyBorder="1"/>
    <xf numFmtId="0" fontId="15" fillId="0" borderId="0" xfId="3" applyFont="1"/>
    <xf numFmtId="0" fontId="14" fillId="0" borderId="39" xfId="3" applyBorder="1"/>
    <xf numFmtId="0" fontId="14" fillId="0" borderId="40" xfId="3" applyBorder="1"/>
    <xf numFmtId="0" fontId="14" fillId="0" borderId="9" xfId="3" applyFill="1" applyBorder="1"/>
    <xf numFmtId="0" fontId="14" fillId="0" borderId="41" xfId="3" applyBorder="1"/>
    <xf numFmtId="0" fontId="14" fillId="0" borderId="0" xfId="3" applyFill="1" applyBorder="1"/>
    <xf numFmtId="0" fontId="14" fillId="4" borderId="0" xfId="3" applyFill="1"/>
    <xf numFmtId="0" fontId="16" fillId="4" borderId="0" xfId="3" applyFont="1" applyFill="1"/>
    <xf numFmtId="2" fontId="10" fillId="0" borderId="0" xfId="1" applyNumberFormat="1" applyFont="1" applyBorder="1" applyProtection="1"/>
    <xf numFmtId="0" fontId="4" fillId="0" borderId="0" xfId="1" applyFont="1" applyBorder="1" applyAlignment="1" applyProtection="1">
      <alignment horizontal="left"/>
    </xf>
    <xf numFmtId="2" fontId="10" fillId="0" borderId="0" xfId="1" applyNumberFormat="1" applyFont="1" applyBorder="1" applyAlignment="1" applyProtection="1">
      <alignment horizontal="center"/>
    </xf>
    <xf numFmtId="0" fontId="16" fillId="0" borderId="0" xfId="1" applyFont="1" applyBorder="1" applyProtection="1"/>
    <xf numFmtId="0" fontId="2" fillId="0" borderId="0" xfId="1" applyFont="1" applyFill="1" applyBorder="1" applyProtection="1"/>
    <xf numFmtId="2" fontId="10" fillId="0" borderId="0" xfId="1" applyNumberFormat="1" applyFont="1" applyAlignment="1" applyProtection="1">
      <alignment horizontal="center"/>
    </xf>
    <xf numFmtId="0" fontId="9" fillId="0" borderId="0" xfId="1" applyFont="1" applyBorder="1" applyProtection="1"/>
    <xf numFmtId="0" fontId="10" fillId="0" borderId="0" xfId="1" applyFont="1" applyProtection="1"/>
    <xf numFmtId="0" fontId="2" fillId="0" borderId="42" xfId="1" applyFont="1" applyBorder="1" applyProtection="1"/>
    <xf numFmtId="0" fontId="2" fillId="0" borderId="43" xfId="1" applyFont="1" applyBorder="1" applyProtection="1"/>
    <xf numFmtId="0" fontId="4" fillId="0" borderId="3" xfId="1" applyFont="1" applyBorder="1" applyAlignment="1" applyProtection="1">
      <alignment horizontal="center"/>
    </xf>
    <xf numFmtId="0" fontId="4" fillId="5" borderId="5" xfId="1" quotePrefix="1" applyFont="1" applyFill="1" applyBorder="1" applyProtection="1"/>
    <xf numFmtId="0" fontId="2" fillId="5" borderId="3" xfId="1" applyFont="1" applyFill="1" applyBorder="1" applyProtection="1"/>
    <xf numFmtId="0" fontId="4" fillId="5" borderId="4" xfId="1" applyFont="1" applyFill="1" applyBorder="1" applyProtection="1"/>
    <xf numFmtId="10" fontId="2" fillId="0" borderId="0" xfId="1" applyNumberFormat="1" applyFont="1" applyAlignment="1" applyProtection="1">
      <alignment horizontal="center"/>
    </xf>
    <xf numFmtId="0" fontId="4" fillId="5" borderId="6" xfId="1" quotePrefix="1" applyFont="1" applyFill="1" applyBorder="1" applyProtection="1"/>
    <xf numFmtId="0" fontId="2" fillId="5" borderId="0" xfId="1" applyFont="1" applyFill="1" applyBorder="1" applyProtection="1"/>
    <xf numFmtId="0" fontId="4" fillId="5" borderId="7" xfId="1" applyFont="1" applyFill="1" applyBorder="1" applyProtection="1"/>
    <xf numFmtId="0" fontId="2" fillId="0" borderId="0" xfId="1" applyFont="1" applyAlignment="1" applyProtection="1"/>
    <xf numFmtId="0" fontId="1" fillId="0" borderId="0" xfId="1" applyBorder="1"/>
    <xf numFmtId="0" fontId="1" fillId="0" borderId="44" xfId="1" applyBorder="1"/>
    <xf numFmtId="0" fontId="12" fillId="0" borderId="0" xfId="1" applyFont="1" applyAlignment="1">
      <alignment horizontal="right"/>
    </xf>
    <xf numFmtId="0" fontId="2" fillId="5" borderId="6" xfId="1" applyFont="1" applyFill="1" applyBorder="1" applyProtection="1"/>
    <xf numFmtId="0" fontId="2" fillId="5" borderId="7" xfId="1" applyFont="1" applyFill="1" applyBorder="1" applyAlignment="1" applyProtection="1">
      <alignment horizontal="center"/>
    </xf>
    <xf numFmtId="0" fontId="2" fillId="5" borderId="45" xfId="1" applyFont="1" applyFill="1" applyBorder="1" applyProtection="1"/>
    <xf numFmtId="0" fontId="2" fillId="5" borderId="20" xfId="1" applyFont="1" applyFill="1" applyBorder="1" applyProtection="1"/>
    <xf numFmtId="0" fontId="7" fillId="5" borderId="46" xfId="1" applyFont="1" applyFill="1" applyBorder="1" applyAlignment="1" applyProtection="1">
      <alignment horizontal="left"/>
    </xf>
    <xf numFmtId="0" fontId="2" fillId="0" borderId="47" xfId="1" applyFont="1" applyBorder="1" applyProtection="1"/>
    <xf numFmtId="0" fontId="2" fillId="2" borderId="48" xfId="1" applyFont="1" applyFill="1" applyBorder="1" applyProtection="1"/>
    <xf numFmtId="0" fontId="4" fillId="2" borderId="49" xfId="1" applyFont="1" applyFill="1" applyBorder="1" applyProtection="1"/>
    <xf numFmtId="0" fontId="1" fillId="0" borderId="3" xfId="1" applyBorder="1"/>
    <xf numFmtId="0" fontId="12" fillId="0" borderId="3" xfId="1" applyFont="1" applyBorder="1" applyAlignment="1">
      <alignment horizontal="center"/>
    </xf>
    <xf numFmtId="0" fontId="2" fillId="0" borderId="50" xfId="1" applyFont="1" applyBorder="1" applyProtection="1"/>
    <xf numFmtId="0" fontId="10" fillId="2" borderId="14" xfId="1" applyFont="1" applyFill="1" applyBorder="1" applyProtection="1">
      <protection locked="0"/>
    </xf>
    <xf numFmtId="0" fontId="2" fillId="0" borderId="51" xfId="1" applyFont="1" applyBorder="1" applyProtection="1"/>
    <xf numFmtId="0" fontId="4" fillId="5" borderId="0" xfId="1" applyFont="1" applyFill="1" applyBorder="1" applyAlignment="1" applyProtection="1">
      <alignment horizontal="center"/>
    </xf>
    <xf numFmtId="0" fontId="4" fillId="2" borderId="51" xfId="1" applyFont="1" applyFill="1" applyBorder="1" applyAlignment="1" applyProtection="1">
      <alignment horizontal="center"/>
    </xf>
    <xf numFmtId="2" fontId="2" fillId="0" borderId="47" xfId="1" applyNumberFormat="1" applyFont="1" applyBorder="1" applyAlignment="1" applyProtection="1">
      <alignment horizontal="center"/>
    </xf>
    <xf numFmtId="2" fontId="2" fillId="0" borderId="52" xfId="1" applyNumberFormat="1" applyFont="1" applyBorder="1" applyAlignment="1" applyProtection="1">
      <alignment horizontal="center"/>
    </xf>
    <xf numFmtId="0" fontId="4" fillId="0" borderId="49" xfId="1" applyFont="1" applyBorder="1" applyAlignment="1" applyProtection="1">
      <alignment horizontal="left"/>
    </xf>
    <xf numFmtId="2" fontId="2" fillId="0" borderId="53" xfId="1" applyNumberFormat="1" applyFont="1" applyBorder="1" applyAlignment="1" applyProtection="1">
      <alignment horizontal="center"/>
    </xf>
    <xf numFmtId="2" fontId="2" fillId="0" borderId="54" xfId="1" applyNumberFormat="1" applyFont="1" applyBorder="1" applyAlignment="1" applyProtection="1">
      <alignment horizontal="center"/>
    </xf>
    <xf numFmtId="0" fontId="4" fillId="0" borderId="55" xfId="1" applyFont="1" applyBorder="1" applyAlignment="1" applyProtection="1">
      <alignment horizontal="left"/>
    </xf>
    <xf numFmtId="0" fontId="1" fillId="0" borderId="0" xfId="1" applyAlignment="1">
      <alignment horizontal="center"/>
    </xf>
    <xf numFmtId="0" fontId="1" fillId="0" borderId="0" xfId="1" applyAlignment="1">
      <alignment horizontal="right"/>
    </xf>
    <xf numFmtId="2" fontId="10" fillId="0" borderId="56" xfId="1" applyNumberFormat="1" applyFont="1" applyBorder="1" applyAlignment="1" applyProtection="1">
      <alignment horizontal="center"/>
    </xf>
    <xf numFmtId="2" fontId="10" fillId="0" borderId="57" xfId="1" applyNumberFormat="1" applyFont="1" applyBorder="1" applyAlignment="1" applyProtection="1">
      <alignment horizontal="center"/>
    </xf>
    <xf numFmtId="0" fontId="10" fillId="0" borderId="58" xfId="1" applyFont="1" applyBorder="1" applyAlignment="1" applyProtection="1">
      <alignment horizontal="left"/>
    </xf>
    <xf numFmtId="2" fontId="10" fillId="0" borderId="0" xfId="1" applyNumberFormat="1" applyFont="1" applyAlignment="1">
      <alignment horizontal="center"/>
    </xf>
    <xf numFmtId="0" fontId="4" fillId="5" borderId="9" xfId="1" applyFont="1" applyFill="1" applyBorder="1" applyAlignment="1" applyProtection="1">
      <alignment horizontal="center"/>
    </xf>
    <xf numFmtId="0" fontId="4" fillId="2" borderId="59" xfId="1" applyFont="1" applyFill="1" applyBorder="1" applyAlignment="1" applyProtection="1">
      <alignment horizontal="center"/>
    </xf>
    <xf numFmtId="2" fontId="2" fillId="0" borderId="60" xfId="1" applyNumberFormat="1" applyFont="1" applyBorder="1" applyAlignment="1" applyProtection="1">
      <alignment horizontal="center"/>
    </xf>
    <xf numFmtId="2" fontId="2" fillId="0" borderId="61" xfId="1" applyNumberFormat="1" applyFont="1" applyBorder="1" applyAlignment="1" applyProtection="1">
      <alignment horizontal="center"/>
    </xf>
    <xf numFmtId="0" fontId="4" fillId="0" borderId="62" xfId="1" applyFont="1" applyBorder="1" applyProtection="1"/>
    <xf numFmtId="0" fontId="2" fillId="0" borderId="63" xfId="1" applyFont="1" applyBorder="1" applyProtection="1"/>
    <xf numFmtId="2" fontId="2" fillId="0" borderId="51" xfId="1" applyNumberFormat="1" applyFont="1" applyBorder="1" applyAlignment="1" applyProtection="1">
      <alignment horizontal="center"/>
    </xf>
    <xf numFmtId="0" fontId="2" fillId="0" borderId="0" xfId="1" applyFont="1" applyAlignment="1">
      <alignment horizontal="center"/>
    </xf>
    <xf numFmtId="0" fontId="4" fillId="5" borderId="3" xfId="1" applyFont="1" applyFill="1" applyBorder="1" applyAlignment="1" applyProtection="1">
      <alignment horizontal="center"/>
    </xf>
    <xf numFmtId="0" fontId="4" fillId="2" borderId="58" xfId="1" applyFont="1" applyFill="1" applyBorder="1" applyAlignment="1" applyProtection="1">
      <alignment horizontal="center"/>
    </xf>
    <xf numFmtId="0" fontId="12" fillId="0" borderId="0" xfId="1" applyFont="1" applyAlignment="1">
      <alignment horizontal="center"/>
    </xf>
    <xf numFmtId="0" fontId="2" fillId="0" borderId="64" xfId="1" applyFont="1" applyBorder="1" applyProtection="1"/>
    <xf numFmtId="0" fontId="4" fillId="2" borderId="65" xfId="1" applyFont="1" applyFill="1" applyBorder="1" applyAlignment="1" applyProtection="1">
      <alignment horizontal="left"/>
    </xf>
    <xf numFmtId="0" fontId="4" fillId="2" borderId="66" xfId="1" applyFont="1" applyFill="1" applyBorder="1" applyAlignment="1" applyProtection="1">
      <alignment horizontal="left"/>
    </xf>
    <xf numFmtId="0" fontId="2" fillId="0" borderId="67" xfId="1" applyFont="1" applyBorder="1" applyProtection="1"/>
    <xf numFmtId="0" fontId="2" fillId="0" borderId="0" xfId="1" applyFont="1" applyBorder="1" applyAlignment="1" applyProtection="1"/>
    <xf numFmtId="0" fontId="12" fillId="0" borderId="0" xfId="1" applyFont="1" applyBorder="1" applyAlignment="1">
      <alignment horizontal="right"/>
    </xf>
    <xf numFmtId="0" fontId="12" fillId="0" borderId="0" xfId="1" applyFont="1" applyBorder="1" applyAlignment="1">
      <alignment horizontal="center"/>
    </xf>
    <xf numFmtId="0" fontId="1" fillId="0" borderId="0" xfId="1" applyAlignment="1">
      <alignment horizontal="left"/>
    </xf>
    <xf numFmtId="2" fontId="17" fillId="0" borderId="68" xfId="1" applyNumberFormat="1" applyFont="1" applyBorder="1" applyAlignment="1" applyProtection="1">
      <alignment horizontal="center"/>
    </xf>
    <xf numFmtId="2" fontId="17" fillId="0" borderId="69" xfId="1" applyNumberFormat="1" applyFont="1" applyBorder="1" applyAlignment="1" applyProtection="1">
      <alignment horizontal="center"/>
    </xf>
    <xf numFmtId="0" fontId="17" fillId="0" borderId="70" xfId="1" applyFont="1" applyBorder="1" applyAlignment="1" applyProtection="1">
      <alignment horizontal="left"/>
    </xf>
    <xf numFmtId="2" fontId="10" fillId="0" borderId="53" xfId="1" applyNumberFormat="1" applyFont="1" applyBorder="1" applyAlignment="1" applyProtection="1">
      <alignment horizontal="center"/>
    </xf>
    <xf numFmtId="2" fontId="10" fillId="0" borderId="54" xfId="1" applyNumberFormat="1" applyFont="1" applyBorder="1" applyAlignment="1" applyProtection="1">
      <alignment horizontal="center"/>
    </xf>
    <xf numFmtId="0" fontId="10" fillId="0" borderId="55" xfId="1" applyFont="1" applyBorder="1" applyAlignment="1" applyProtection="1">
      <alignment horizontal="left"/>
    </xf>
    <xf numFmtId="0" fontId="14" fillId="0" borderId="0" xfId="3" applyProtection="1"/>
    <xf numFmtId="0" fontId="4" fillId="0" borderId="0" xfId="3" applyFont="1" applyProtection="1"/>
    <xf numFmtId="2" fontId="4" fillId="2" borderId="69" xfId="3" applyNumberFormat="1" applyFont="1" applyFill="1" applyBorder="1" applyProtection="1"/>
    <xf numFmtId="0" fontId="4" fillId="0" borderId="0" xfId="3" applyFont="1" applyAlignment="1" applyProtection="1">
      <alignment horizontal="left"/>
    </xf>
    <xf numFmtId="2" fontId="4" fillId="0" borderId="0" xfId="3" applyNumberFormat="1" applyFont="1" applyProtection="1"/>
    <xf numFmtId="0" fontId="4" fillId="0" borderId="0" xfId="3" applyFont="1" applyAlignment="1" applyProtection="1">
      <alignment horizontal="center"/>
    </xf>
    <xf numFmtId="0" fontId="10" fillId="0" borderId="71" xfId="3" applyFont="1" applyBorder="1" applyProtection="1">
      <protection locked="0"/>
    </xf>
    <xf numFmtId="1" fontId="14" fillId="0" borderId="0" xfId="3" applyNumberFormat="1" applyProtection="1"/>
    <xf numFmtId="2" fontId="4" fillId="0" borderId="0" xfId="3" applyNumberFormat="1" applyFont="1" applyBorder="1" applyProtection="1"/>
    <xf numFmtId="0" fontId="8" fillId="0" borderId="0" xfId="3" applyFont="1" applyProtection="1"/>
    <xf numFmtId="2" fontId="14" fillId="0" borderId="0" xfId="3" applyNumberFormat="1" applyFill="1" applyBorder="1" applyAlignment="1" applyProtection="1">
      <alignment horizontal="center"/>
    </xf>
    <xf numFmtId="0" fontId="4" fillId="0" borderId="0" xfId="3" applyFont="1" applyBorder="1" applyProtection="1"/>
    <xf numFmtId="2" fontId="4" fillId="2" borderId="69" xfId="3" applyNumberFormat="1" applyFont="1" applyFill="1" applyBorder="1" applyAlignment="1" applyProtection="1">
      <alignment horizontal="center"/>
    </xf>
    <xf numFmtId="0" fontId="14" fillId="0" borderId="0" xfId="3" applyAlignment="1" applyProtection="1">
      <alignment horizontal="center"/>
    </xf>
    <xf numFmtId="0" fontId="14" fillId="0" borderId="0" xfId="3" applyBorder="1" applyProtection="1"/>
    <xf numFmtId="0" fontId="9" fillId="0" borderId="0" xfId="3" applyFont="1" applyProtection="1"/>
    <xf numFmtId="2" fontId="2" fillId="0" borderId="0" xfId="3" applyNumberFormat="1" applyFont="1" applyAlignment="1" applyProtection="1">
      <alignment horizontal="right"/>
    </xf>
    <xf numFmtId="2" fontId="14" fillId="0" borderId="0" xfId="3" applyNumberFormat="1" applyProtection="1"/>
    <xf numFmtId="0" fontId="10" fillId="0" borderId="0" xfId="3" applyFont="1" applyBorder="1" applyProtection="1"/>
    <xf numFmtId="1" fontId="4" fillId="0" borderId="0" xfId="3" applyNumberFormat="1" applyFont="1" applyProtection="1"/>
    <xf numFmtId="2" fontId="4" fillId="2" borderId="71" xfId="3" applyNumberFormat="1" applyFont="1" applyFill="1" applyBorder="1" applyProtection="1"/>
    <xf numFmtId="0" fontId="14" fillId="0" borderId="35" xfId="3" applyBorder="1" applyProtection="1"/>
    <xf numFmtId="0" fontId="4" fillId="0" borderId="35" xfId="3" applyFont="1" applyBorder="1" applyProtection="1"/>
    <xf numFmtId="0" fontId="14" fillId="6" borderId="35" xfId="3" applyFill="1" applyBorder="1" applyProtection="1"/>
    <xf numFmtId="0" fontId="17" fillId="6" borderId="35" xfId="3" applyFont="1" applyFill="1" applyBorder="1" applyProtection="1"/>
    <xf numFmtId="0" fontId="4" fillId="6" borderId="35" xfId="3" applyFont="1" applyFill="1" applyBorder="1" applyProtection="1"/>
    <xf numFmtId="2" fontId="17" fillId="6" borderId="37" xfId="3" applyNumberFormat="1" applyFont="1" applyFill="1" applyBorder="1" applyProtection="1"/>
    <xf numFmtId="0" fontId="18" fillId="0" borderId="0" xfId="3" applyFont="1" applyProtection="1"/>
    <xf numFmtId="0" fontId="14" fillId="7" borderId="35" xfId="3" applyFill="1" applyBorder="1" applyProtection="1"/>
    <xf numFmtId="0" fontId="4" fillId="7" borderId="35" xfId="3" applyFont="1" applyFill="1" applyBorder="1" applyProtection="1"/>
    <xf numFmtId="0" fontId="17" fillId="7" borderId="35" xfId="3" applyFont="1" applyFill="1" applyBorder="1" applyProtection="1"/>
    <xf numFmtId="2" fontId="17" fillId="7" borderId="35" xfId="3" applyNumberFormat="1" applyFont="1" applyFill="1" applyBorder="1" applyProtection="1"/>
    <xf numFmtId="0" fontId="10" fillId="7" borderId="35" xfId="3" applyFont="1" applyFill="1" applyBorder="1" applyProtection="1"/>
    <xf numFmtId="164" fontId="17" fillId="7" borderId="37" xfId="3" applyNumberFormat="1" applyFont="1" applyFill="1" applyBorder="1" applyProtection="1"/>
    <xf numFmtId="2" fontId="10" fillId="0" borderId="14" xfId="3" applyNumberFormat="1" applyFont="1" applyFill="1" applyBorder="1" applyProtection="1">
      <protection locked="0"/>
    </xf>
    <xf numFmtId="0" fontId="14" fillId="7" borderId="12" xfId="3" applyFill="1" applyBorder="1" applyProtection="1"/>
    <xf numFmtId="0" fontId="4" fillId="7" borderId="13" xfId="3" applyFont="1" applyFill="1" applyBorder="1" applyProtection="1"/>
    <xf numFmtId="0" fontId="10" fillId="0" borderId="0" xfId="3" applyFont="1" applyProtection="1"/>
    <xf numFmtId="0" fontId="14" fillId="6" borderId="12" xfId="3" applyFill="1" applyBorder="1" applyProtection="1"/>
    <xf numFmtId="0" fontId="4" fillId="6" borderId="13" xfId="3" applyFont="1" applyFill="1" applyBorder="1" applyProtection="1"/>
    <xf numFmtId="0" fontId="19" fillId="0" borderId="0" xfId="3" applyFont="1" applyProtection="1"/>
    <xf numFmtId="0" fontId="2" fillId="0" borderId="0" xfId="1" applyFont="1" applyBorder="1" applyAlignment="1" applyProtection="1">
      <alignment horizontal="right"/>
    </xf>
    <xf numFmtId="2" fontId="4" fillId="0" borderId="0" xfId="1" applyNumberFormat="1" applyFont="1" applyProtection="1"/>
    <xf numFmtId="0" fontId="2" fillId="0" borderId="5" xfId="1" applyFont="1" applyBorder="1" applyProtection="1"/>
    <xf numFmtId="0" fontId="4" fillId="0" borderId="5" xfId="1" quotePrefix="1" applyFont="1" applyBorder="1" applyProtection="1"/>
    <xf numFmtId="0" fontId="4" fillId="0" borderId="4" xfId="1" applyFont="1" applyBorder="1" applyProtection="1"/>
    <xf numFmtId="0" fontId="4" fillId="0" borderId="6" xfId="1" quotePrefix="1" applyFont="1" applyBorder="1" applyProtection="1"/>
    <xf numFmtId="0" fontId="2" fillId="0" borderId="6" xfId="1" applyFont="1" applyBorder="1" applyProtection="1"/>
    <xf numFmtId="0" fontId="2" fillId="0" borderId="11" xfId="1" applyFont="1" applyBorder="1" applyProtection="1"/>
    <xf numFmtId="0" fontId="2" fillId="0" borderId="12" xfId="1" applyFont="1" applyBorder="1" applyProtection="1"/>
    <xf numFmtId="0" fontId="7" fillId="0" borderId="13" xfId="1" applyFont="1" applyBorder="1" applyAlignment="1" applyProtection="1">
      <alignment horizontal="left"/>
    </xf>
    <xf numFmtId="0" fontId="2" fillId="0" borderId="72" xfId="1" applyFont="1" applyBorder="1" applyAlignment="1" applyProtection="1">
      <alignment horizontal="center"/>
    </xf>
    <xf numFmtId="2" fontId="10" fillId="0" borderId="3" xfId="1" applyNumberFormat="1" applyFont="1" applyBorder="1" applyAlignment="1" applyProtection="1">
      <alignment horizontal="center"/>
    </xf>
    <xf numFmtId="0" fontId="10" fillId="0" borderId="3" xfId="1" applyFont="1" applyBorder="1" applyAlignment="1" applyProtection="1">
      <alignment horizontal="left"/>
    </xf>
    <xf numFmtId="0" fontId="4" fillId="0" borderId="9" xfId="1" applyFont="1" applyBorder="1" applyAlignment="1" applyProtection="1">
      <alignment horizontal="center"/>
    </xf>
    <xf numFmtId="0" fontId="2" fillId="0" borderId="0" xfId="1" applyFont="1" applyProtection="1">
      <protection locked="0"/>
    </xf>
    <xf numFmtId="0" fontId="4" fillId="0" borderId="31" xfId="1" applyFont="1" applyBorder="1" applyAlignment="1" applyProtection="1">
      <alignment horizontal="left"/>
    </xf>
    <xf numFmtId="0" fontId="4" fillId="0" borderId="31" xfId="1" applyFont="1" applyBorder="1" applyAlignment="1" applyProtection="1">
      <alignment horizontal="center"/>
    </xf>
    <xf numFmtId="0" fontId="14" fillId="0" borderId="5" xfId="3" applyBorder="1"/>
    <xf numFmtId="2" fontId="14" fillId="0" borderId="3" xfId="3" applyNumberFormat="1" applyBorder="1"/>
    <xf numFmtId="0" fontId="14" fillId="0" borderId="3" xfId="3" applyBorder="1"/>
    <xf numFmtId="0" fontId="14" fillId="0" borderId="4" xfId="3" applyBorder="1"/>
    <xf numFmtId="0" fontId="14" fillId="0" borderId="6" xfId="3" applyBorder="1"/>
    <xf numFmtId="0" fontId="14" fillId="0" borderId="7" xfId="3" applyBorder="1"/>
    <xf numFmtId="0" fontId="14" fillId="0" borderId="0" xfId="3" applyBorder="1" applyAlignment="1">
      <alignment horizontal="center"/>
    </xf>
    <xf numFmtId="2" fontId="14" fillId="0" borderId="6" xfId="3" applyNumberFormat="1" applyBorder="1"/>
    <xf numFmtId="0" fontId="4" fillId="0" borderId="0" xfId="3" applyFont="1" applyBorder="1" applyAlignment="1">
      <alignment horizontal="center"/>
    </xf>
    <xf numFmtId="2" fontId="14" fillId="0" borderId="7" xfId="3" applyNumberFormat="1" applyBorder="1"/>
    <xf numFmtId="0" fontId="14" fillId="0" borderId="0" xfId="3" applyBorder="1" applyAlignment="1">
      <alignment horizontal="left"/>
    </xf>
    <xf numFmtId="0" fontId="10" fillId="0" borderId="0" xfId="3" applyFont="1" applyBorder="1" applyAlignment="1">
      <alignment horizontal="center"/>
    </xf>
    <xf numFmtId="0" fontId="14" fillId="0" borderId="0" xfId="3" applyBorder="1" applyAlignment="1">
      <alignment horizontal="right"/>
    </xf>
    <xf numFmtId="2" fontId="14" fillId="0" borderId="0" xfId="3" applyNumberFormat="1" applyBorder="1"/>
    <xf numFmtId="2" fontId="14" fillId="0" borderId="0" xfId="3" applyNumberFormat="1" applyBorder="1" applyAlignment="1">
      <alignment horizontal="center"/>
    </xf>
    <xf numFmtId="0" fontId="14" fillId="0" borderId="8" xfId="3" applyBorder="1"/>
    <xf numFmtId="0" fontId="14" fillId="0" borderId="10" xfId="3" applyBorder="1"/>
    <xf numFmtId="0" fontId="14" fillId="0" borderId="73" xfId="3" applyBorder="1"/>
    <xf numFmtId="0" fontId="10" fillId="0" borderId="73" xfId="3" applyFont="1" applyBorder="1" applyAlignment="1">
      <alignment horizontal="center"/>
    </xf>
    <xf numFmtId="0" fontId="10" fillId="0" borderId="0" xfId="3" applyFont="1"/>
    <xf numFmtId="0" fontId="14" fillId="0" borderId="16" xfId="3" applyBorder="1"/>
    <xf numFmtId="0" fontId="14" fillId="8" borderId="74" xfId="3" applyFill="1" applyBorder="1"/>
    <xf numFmtId="0" fontId="10" fillId="0" borderId="0" xfId="3" applyFont="1" applyAlignment="1">
      <alignment horizontal="left"/>
    </xf>
    <xf numFmtId="0" fontId="19" fillId="0" borderId="0" xfId="3" applyFont="1" applyAlignment="1">
      <alignment horizontal="left"/>
    </xf>
    <xf numFmtId="0" fontId="4" fillId="0" borderId="0" xfId="3" applyFont="1"/>
    <xf numFmtId="0" fontId="14" fillId="0" borderId="74" xfId="3" applyBorder="1"/>
    <xf numFmtId="2" fontId="14" fillId="0" borderId="0" xfId="3" applyNumberFormat="1"/>
    <xf numFmtId="2" fontId="18" fillId="0" borderId="0" xfId="3" applyNumberFormat="1" applyFont="1"/>
    <xf numFmtId="2" fontId="2" fillId="0" borderId="0" xfId="3" applyNumberFormat="1" applyFont="1" applyAlignment="1">
      <alignment horizontal="center"/>
    </xf>
    <xf numFmtId="0" fontId="4" fillId="0" borderId="0" xfId="3" applyFont="1" applyBorder="1" applyAlignment="1">
      <alignment horizontal="right"/>
    </xf>
    <xf numFmtId="0" fontId="14" fillId="0" borderId="2" xfId="3" applyBorder="1"/>
    <xf numFmtId="2" fontId="14" fillId="0" borderId="16" xfId="3" applyNumberFormat="1" applyBorder="1"/>
    <xf numFmtId="0" fontId="4" fillId="0" borderId="0" xfId="3" applyFont="1" applyBorder="1"/>
    <xf numFmtId="2" fontId="2" fillId="0" borderId="0" xfId="3" applyNumberFormat="1" applyFont="1" applyBorder="1" applyAlignment="1">
      <alignment horizontal="center"/>
    </xf>
    <xf numFmtId="0" fontId="14" fillId="0" borderId="0" xfId="3" applyAlignment="1">
      <alignment horizontal="right"/>
    </xf>
    <xf numFmtId="2" fontId="20" fillId="0" borderId="0" xfId="3" applyNumberFormat="1" applyFont="1"/>
    <xf numFmtId="0" fontId="11" fillId="0" borderId="0" xfId="3" applyFont="1" applyBorder="1"/>
    <xf numFmtId="2" fontId="14" fillId="0" borderId="0" xfId="3" applyNumberFormat="1" applyAlignment="1">
      <alignment horizontal="center"/>
    </xf>
    <xf numFmtId="2" fontId="14" fillId="0" borderId="0" xfId="3" quotePrefix="1" applyNumberFormat="1" applyAlignment="1">
      <alignment horizontal="right"/>
    </xf>
    <xf numFmtId="0" fontId="2" fillId="0" borderId="0" xfId="3" applyFont="1" applyBorder="1" applyAlignment="1">
      <alignment horizontal="center"/>
    </xf>
    <xf numFmtId="0" fontId="4" fillId="0" borderId="16" xfId="3" applyFont="1" applyBorder="1"/>
    <xf numFmtId="0" fontId="4" fillId="0" borderId="0" xfId="3" applyFont="1" applyAlignment="1">
      <alignment horizontal="center"/>
    </xf>
    <xf numFmtId="0" fontId="8" fillId="0" borderId="0" xfId="3" applyFont="1" applyBorder="1" applyAlignment="1">
      <alignment horizontal="center"/>
    </xf>
    <xf numFmtId="0" fontId="8" fillId="0" borderId="0" xfId="3" applyFont="1" applyBorder="1"/>
    <xf numFmtId="0" fontId="21" fillId="0" borderId="0" xfId="3" applyFont="1" applyAlignment="1">
      <alignment horizontal="center"/>
    </xf>
    <xf numFmtId="0" fontId="22" fillId="0" borderId="0" xfId="3" applyFont="1"/>
    <xf numFmtId="0" fontId="14" fillId="5" borderId="0" xfId="3" applyFill="1"/>
    <xf numFmtId="0" fontId="14" fillId="0" borderId="0" xfId="3" applyAlignment="1">
      <alignment horizontal="center"/>
    </xf>
    <xf numFmtId="0" fontId="14" fillId="0" borderId="0" xfId="3" applyAlignment="1">
      <alignment horizontal="left"/>
    </xf>
    <xf numFmtId="0" fontId="14" fillId="0" borderId="0" xfId="3" applyFill="1" applyBorder="1" applyAlignment="1">
      <alignment horizontal="center"/>
    </xf>
    <xf numFmtId="0" fontId="14" fillId="0" borderId="69" xfId="3" applyFill="1" applyBorder="1"/>
    <xf numFmtId="2" fontId="4" fillId="0" borderId="0" xfId="3" applyNumberFormat="1" applyFont="1" applyBorder="1" applyAlignment="1">
      <alignment horizontal="center"/>
    </xf>
    <xf numFmtId="0" fontId="14" fillId="9" borderId="54" xfId="3" applyFill="1" applyBorder="1"/>
    <xf numFmtId="0" fontId="14" fillId="9" borderId="74" xfId="3" applyFill="1" applyBorder="1"/>
    <xf numFmtId="2" fontId="4" fillId="0" borderId="3" xfId="3" applyNumberFormat="1" applyFont="1" applyBorder="1"/>
    <xf numFmtId="0" fontId="19" fillId="0" borderId="0" xfId="3" applyFont="1" applyBorder="1" applyAlignment="1">
      <alignment horizontal="center"/>
    </xf>
    <xf numFmtId="0" fontId="14" fillId="0" borderId="7" xfId="3" applyBorder="1" applyAlignment="1">
      <alignment horizontal="right"/>
    </xf>
    <xf numFmtId="0" fontId="14" fillId="0" borderId="0" xfId="3" applyFill="1" applyBorder="1" applyAlignment="1">
      <alignment horizontal="left"/>
    </xf>
    <xf numFmtId="2" fontId="4" fillId="0" borderId="0" xfId="3" applyNumberFormat="1" applyFont="1" applyAlignment="1">
      <alignment horizontal="right"/>
    </xf>
    <xf numFmtId="0" fontId="4" fillId="0" borderId="0" xfId="3" applyNumberFormat="1" applyFont="1" applyAlignment="1">
      <alignment horizontal="center"/>
    </xf>
    <xf numFmtId="2" fontId="4" fillId="0" borderId="6" xfId="3" applyNumberFormat="1" applyFont="1" applyBorder="1"/>
    <xf numFmtId="2" fontId="4" fillId="0" borderId="7" xfId="3" applyNumberFormat="1" applyFont="1" applyBorder="1"/>
    <xf numFmtId="2" fontId="14" fillId="0" borderId="0" xfId="3" applyNumberFormat="1" applyAlignment="1">
      <alignment horizontal="left"/>
    </xf>
    <xf numFmtId="2" fontId="4" fillId="0" borderId="0" xfId="3" applyNumberFormat="1" applyFont="1"/>
    <xf numFmtId="0" fontId="10" fillId="0" borderId="0" xfId="3" applyFont="1" applyFill="1" applyBorder="1" applyAlignment="1">
      <alignment horizontal="center"/>
    </xf>
    <xf numFmtId="2" fontId="14" fillId="0" borderId="0" xfId="3" applyNumberFormat="1" applyAlignment="1">
      <alignment horizontal="right"/>
    </xf>
    <xf numFmtId="2" fontId="4" fillId="0" borderId="0" xfId="3" applyNumberFormat="1" applyFont="1" applyBorder="1"/>
    <xf numFmtId="0" fontId="10" fillId="0" borderId="0" xfId="3" applyFont="1" applyAlignment="1">
      <alignment horizontal="center"/>
    </xf>
    <xf numFmtId="0" fontId="4" fillId="0" borderId="0" xfId="3" applyFont="1" applyBorder="1" applyAlignment="1">
      <alignment horizontal="left"/>
    </xf>
    <xf numFmtId="0" fontId="4" fillId="2" borderId="71" xfId="3" applyFont="1" applyFill="1" applyBorder="1" applyAlignment="1">
      <alignment horizontal="right"/>
    </xf>
    <xf numFmtId="0" fontId="4" fillId="0" borderId="0" xfId="3" applyFont="1" applyAlignment="1">
      <alignment horizontal="left"/>
    </xf>
    <xf numFmtId="0" fontId="19" fillId="0" borderId="0" xfId="3" applyFont="1" applyBorder="1" applyAlignment="1">
      <alignment horizontal="right"/>
    </xf>
    <xf numFmtId="0" fontId="2" fillId="0" borderId="0" xfId="3" applyFont="1" applyBorder="1"/>
    <xf numFmtId="0" fontId="10" fillId="0" borderId="0" xfId="3" applyFont="1" applyBorder="1" applyAlignment="1">
      <alignment horizontal="left"/>
    </xf>
    <xf numFmtId="2" fontId="4" fillId="0" borderId="0" xfId="3" applyNumberFormat="1" applyFont="1" applyFill="1" applyBorder="1"/>
    <xf numFmtId="0" fontId="2" fillId="0" borderId="0" xfId="3" applyFont="1" applyAlignment="1">
      <alignment horizontal="right"/>
    </xf>
    <xf numFmtId="0" fontId="4" fillId="0" borderId="0" xfId="3" applyFont="1" applyFill="1" applyBorder="1" applyAlignment="1">
      <alignment horizontal="center"/>
    </xf>
    <xf numFmtId="0" fontId="8" fillId="0" borderId="0" xfId="3" applyFont="1" applyAlignment="1">
      <alignment horizontal="center"/>
    </xf>
    <xf numFmtId="0" fontId="10" fillId="0" borderId="0" xfId="3" applyFont="1" applyBorder="1"/>
    <xf numFmtId="2" fontId="23" fillId="0" borderId="0" xfId="3" applyNumberFormat="1" applyFont="1" applyBorder="1" applyProtection="1">
      <protection hidden="1"/>
    </xf>
    <xf numFmtId="0" fontId="14" fillId="0" borderId="0" xfId="3" applyFill="1"/>
    <xf numFmtId="0" fontId="4" fillId="0" borderId="0" xfId="3" applyFont="1" applyFill="1" applyBorder="1"/>
    <xf numFmtId="0" fontId="4" fillId="2" borderId="71" xfId="3" applyFont="1" applyFill="1" applyBorder="1" applyProtection="1">
      <protection locked="0"/>
    </xf>
    <xf numFmtId="2" fontId="14" fillId="0" borderId="0" xfId="3" applyNumberFormat="1" applyBorder="1" applyAlignment="1">
      <alignment horizontal="right"/>
    </xf>
    <xf numFmtId="0" fontId="4" fillId="0" borderId="0" xfId="3" applyFont="1" applyFill="1"/>
    <xf numFmtId="0" fontId="24" fillId="0" borderId="0" xfId="3" applyFont="1"/>
    <xf numFmtId="0" fontId="4" fillId="2" borderId="35" xfId="3" applyFont="1" applyFill="1" applyBorder="1"/>
    <xf numFmtId="0" fontId="2" fillId="0" borderId="0" xfId="3" applyFont="1" applyBorder="1" applyAlignment="1">
      <alignment horizontal="right"/>
    </xf>
    <xf numFmtId="2" fontId="2" fillId="0" borderId="0" xfId="3" applyNumberFormat="1" applyFont="1" applyBorder="1"/>
    <xf numFmtId="0" fontId="2" fillId="0" borderId="0" xfId="3" applyFont="1"/>
    <xf numFmtId="0" fontId="2" fillId="0" borderId="0" xfId="3" applyFont="1" applyAlignment="1">
      <alignment horizontal="left"/>
    </xf>
    <xf numFmtId="2" fontId="2" fillId="0" borderId="0" xfId="3" applyNumberFormat="1" applyFont="1"/>
    <xf numFmtId="0" fontId="25" fillId="0" borderId="0" xfId="1" applyFont="1" applyAlignment="1" applyProtection="1">
      <alignment horizontal="center"/>
    </xf>
    <xf numFmtId="0" fontId="26" fillId="0" borderId="0" xfId="1" applyFont="1" applyAlignment="1" applyProtection="1">
      <alignment horizontal="center"/>
    </xf>
  </cellXfs>
  <cellStyles count="4">
    <cellStyle name="Hyperlink"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xdr:rowOff>
    </xdr:from>
    <xdr:to>
      <xdr:col>25</xdr:col>
      <xdr:colOff>600075</xdr:colOff>
      <xdr:row>6</xdr:row>
      <xdr:rowOff>133351</xdr:rowOff>
    </xdr:to>
    <xdr:sp macro="" textlink="">
      <xdr:nvSpPr>
        <xdr:cNvPr id="2" name="Text 1"/>
        <xdr:cNvSpPr txBox="1">
          <a:spLocks noChangeArrowheads="1"/>
        </xdr:cNvSpPr>
      </xdr:nvSpPr>
      <xdr:spPr bwMode="auto">
        <a:xfrm>
          <a:off x="0" y="1"/>
          <a:ext cx="6391275" cy="11049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45720" tIns="41148" rIns="45720" bIns="0" anchor="t" upright="1"/>
        <a:lstStyle/>
        <a:p>
          <a:pPr algn="ctr" rtl="0">
            <a:defRPr sz="1000"/>
          </a:pPr>
          <a:r>
            <a:rPr lang="en-US" sz="2000" b="1" i="0" u="none" strike="noStrike" baseline="0">
              <a:solidFill>
                <a:srgbClr val="FF0000"/>
              </a:solidFill>
              <a:latin typeface="Arial"/>
              <a:cs typeface="Arial"/>
            </a:rPr>
            <a:t>CURRENT FED ANTENNAS</a:t>
          </a:r>
        </a:p>
        <a:p>
          <a:pPr algn="ctr" rtl="0">
            <a:defRPr sz="1000"/>
          </a:pPr>
          <a:r>
            <a:rPr lang="en-US" sz="1800" b="1" i="0" u="none" strike="noStrike" baseline="0">
              <a:solidFill>
                <a:srgbClr val="FF0000"/>
              </a:solidFill>
              <a:latin typeface="Arial"/>
              <a:cs typeface="Arial"/>
            </a:rPr>
            <a:t>USING</a:t>
          </a:r>
          <a:r>
            <a:rPr lang="en-US" sz="2000" b="1" i="0" u="none" strike="noStrike" baseline="0">
              <a:solidFill>
                <a:srgbClr val="FF0000"/>
              </a:solidFill>
              <a:latin typeface="Arial"/>
              <a:cs typeface="Arial"/>
            </a:rPr>
            <a:t> </a:t>
          </a:r>
        </a:p>
        <a:p>
          <a:pPr algn="ctr" rtl="0">
            <a:defRPr sz="1000"/>
          </a:pPr>
          <a:r>
            <a:rPr lang="en-US" sz="1900" b="1" i="0" u="none" strike="noStrike" baseline="0">
              <a:solidFill>
                <a:srgbClr val="FF0000"/>
              </a:solidFill>
              <a:latin typeface="Arial"/>
              <a:cs typeface="Arial"/>
            </a:rPr>
            <a:t>PHASING AND IMPEDANCE MATCHING STUBS</a:t>
          </a:r>
          <a:endParaRPr lang="en-US" sz="1800" b="1" i="0" u="none" strike="noStrike" baseline="0">
            <a:solidFill>
              <a:srgbClr val="FF0000"/>
            </a:solidFill>
            <a:latin typeface="Arial"/>
            <a:cs typeface="Arial"/>
          </a:endParaRPr>
        </a:p>
        <a:p>
          <a:pPr algn="ctr" rtl="0">
            <a:defRPr sz="1000"/>
          </a:pPr>
          <a:endParaRPr lang="en-US" sz="2000" b="1" i="0" u="none" strike="noStrike" baseline="0">
            <a:solidFill>
              <a:srgbClr val="FF0000"/>
            </a:solidFill>
            <a:latin typeface="Arial"/>
            <a:cs typeface="Arial"/>
          </a:endParaRPr>
        </a:p>
        <a:p>
          <a:pPr algn="ctr" rtl="0">
            <a:defRPr sz="1000"/>
          </a:pPr>
          <a:endParaRPr lang="en-US" sz="2000" b="1" i="0" u="none" strike="noStrike" baseline="0">
            <a:solidFill>
              <a:srgbClr val="FF0000"/>
            </a:solidFill>
            <a:latin typeface="Arial"/>
            <a:cs typeface="Arial"/>
          </a:endParaRPr>
        </a:p>
        <a:p>
          <a:pPr algn="ctr" rtl="0">
            <a:defRPr sz="1000"/>
          </a:pPr>
          <a:endParaRPr lang="en-US" sz="2000" b="1" i="0" u="none" strike="noStrike" baseline="0">
            <a:solidFill>
              <a:srgbClr val="FF0000"/>
            </a:solidFill>
            <a:latin typeface="Arial"/>
            <a:cs typeface="Arial"/>
          </a:endParaRPr>
        </a:p>
      </xdr:txBody>
    </xdr:sp>
    <xdr:clientData/>
  </xdr:twoCellAnchor>
  <xdr:twoCellAnchor>
    <xdr:from>
      <xdr:col>0</xdr:col>
      <xdr:colOff>0</xdr:colOff>
      <xdr:row>7</xdr:row>
      <xdr:rowOff>0</xdr:rowOff>
    </xdr:from>
    <xdr:to>
      <xdr:col>25</xdr:col>
      <xdr:colOff>581025</xdr:colOff>
      <xdr:row>28</xdr:row>
      <xdr:rowOff>9525</xdr:rowOff>
    </xdr:to>
    <xdr:sp macro="" textlink="">
      <xdr:nvSpPr>
        <xdr:cNvPr id="3" name="Text 3"/>
        <xdr:cNvSpPr txBox="1">
          <a:spLocks noChangeArrowheads="1"/>
        </xdr:cNvSpPr>
      </xdr:nvSpPr>
      <xdr:spPr bwMode="auto">
        <a:xfrm>
          <a:off x="0" y="1714500"/>
          <a:ext cx="15821025" cy="34766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FFFFFF" mc:Ignorable="a14" a14:legacySpreadsheetColorIndex="9"/>
          </a:solid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These current fed antennas, all use a quarter wave long ladder line phasing and impedance matching stub, which is shorted at the bottom end. (See Examples) The impedance is found by moving the coax feeder up from the shorted end to the point of best SWR. Please Note! By simply attaching a coaxial feeder to the resonant quarter wave long stub and finding the suitable voltage ( impedance ) point, the standing waves on this line will be virtually eliminated.</a:t>
          </a:r>
        </a:p>
        <a:p>
          <a:pPr algn="l" rtl="0">
            <a:defRPr sz="1000"/>
          </a:pPr>
          <a:endParaRPr lang="en-US" sz="1000" b="1"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       These resonant matching stubs can transform any complex  impedance to the characteristic impedance of any transmission line. This feed system, with little care, will not disturb the radiation pattern of the antenna. This means that the current and voltages must be exactly the same at any point on the feed line. It also means that if a concentric feed line is used, there should be no current flowing on the conductor.</a:t>
          </a:r>
        </a:p>
        <a:p>
          <a:pPr algn="l" rtl="0">
            <a:defRPr sz="1000"/>
          </a:pPr>
          <a:endParaRPr lang="en-US" sz="1000" b="1"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       Important; any feed system which is not perfectly balanced will do some radiating. This will not only rob the antenna itself of much power, but will distort the radiation pattern of the antenna. Example; the pattern of the vertical radiator, ( if vertical ) may be so altered that the radiation is bent upwards slightly, and the amount of power leaving the antenna parallel to the earth is greatly reduced. A good example of this is a 1/2 wave vertical with a 1/4 wave phasing stub and fed at the bottom with a slight mismatch. This slight radiation from the matching and feeding section may decrease the power radiated parallel to the earth by nearly 10 DB. Also it is interesting to note when dealing with unbalance currents effecting antenna lengths. That  even a antenna tuner in the line will not correct the decrease of power radiated parallel to the  earth.</a:t>
          </a:r>
        </a:p>
      </xdr:txBody>
    </xdr:sp>
    <xdr:clientData/>
  </xdr:twoCellAnchor>
  <xdr:twoCellAnchor>
    <xdr:from>
      <xdr:col>11</xdr:col>
      <xdr:colOff>66675</xdr:colOff>
      <xdr:row>35</xdr:row>
      <xdr:rowOff>76200</xdr:rowOff>
    </xdr:from>
    <xdr:to>
      <xdr:col>12</xdr:col>
      <xdr:colOff>161925</xdr:colOff>
      <xdr:row>35</xdr:row>
      <xdr:rowOff>76200</xdr:rowOff>
    </xdr:to>
    <xdr:sp macro="" textlink="">
      <xdr:nvSpPr>
        <xdr:cNvPr id="4" name="Line 4"/>
        <xdr:cNvSpPr>
          <a:spLocks noChangeShapeType="1"/>
        </xdr:cNvSpPr>
      </xdr:nvSpPr>
      <xdr:spPr bwMode="auto">
        <a:xfrm flipH="1">
          <a:off x="6772275" y="6391275"/>
          <a:ext cx="7048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0</xdr:colOff>
      <xdr:row>38</xdr:row>
      <xdr:rowOff>28575</xdr:rowOff>
    </xdr:from>
    <xdr:to>
      <xdr:col>12</xdr:col>
      <xdr:colOff>9525</xdr:colOff>
      <xdr:row>38</xdr:row>
      <xdr:rowOff>104775</xdr:rowOff>
    </xdr:to>
    <xdr:sp macro="" textlink="">
      <xdr:nvSpPr>
        <xdr:cNvPr id="5" name="Line 5"/>
        <xdr:cNvSpPr>
          <a:spLocks noChangeShapeType="1"/>
        </xdr:cNvSpPr>
      </xdr:nvSpPr>
      <xdr:spPr bwMode="auto">
        <a:xfrm flipH="1" flipV="1">
          <a:off x="6705600" y="6829425"/>
          <a:ext cx="619125"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47625</xdr:colOff>
      <xdr:row>42</xdr:row>
      <xdr:rowOff>66675</xdr:rowOff>
    </xdr:from>
    <xdr:to>
      <xdr:col>8</xdr:col>
      <xdr:colOff>85725</xdr:colOff>
      <xdr:row>42</xdr:row>
      <xdr:rowOff>66675</xdr:rowOff>
    </xdr:to>
    <xdr:sp macro="" textlink="">
      <xdr:nvSpPr>
        <xdr:cNvPr id="6" name="Line 6"/>
        <xdr:cNvSpPr>
          <a:spLocks noChangeShapeType="1"/>
        </xdr:cNvSpPr>
      </xdr:nvSpPr>
      <xdr:spPr bwMode="auto">
        <a:xfrm flipH="1">
          <a:off x="657225" y="7515225"/>
          <a:ext cx="430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28575</xdr:colOff>
      <xdr:row>42</xdr:row>
      <xdr:rowOff>180975</xdr:rowOff>
    </xdr:from>
    <xdr:to>
      <xdr:col>0</xdr:col>
      <xdr:colOff>9525</xdr:colOff>
      <xdr:row>42</xdr:row>
      <xdr:rowOff>190500</xdr:rowOff>
    </xdr:to>
    <xdr:sp macro="" textlink="">
      <xdr:nvSpPr>
        <xdr:cNvPr id="7" name="Arc 7"/>
        <xdr:cNvSpPr>
          <a:spLocks/>
        </xdr:cNvSpPr>
      </xdr:nvSpPr>
      <xdr:spPr bwMode="auto">
        <a:xfrm>
          <a:off x="28575" y="7610475"/>
          <a:ext cx="0" cy="0"/>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xdr:col>
      <xdr:colOff>161925</xdr:colOff>
      <xdr:row>40</xdr:row>
      <xdr:rowOff>0</xdr:rowOff>
    </xdr:from>
    <xdr:to>
      <xdr:col>9</xdr:col>
      <xdr:colOff>161925</xdr:colOff>
      <xdr:row>42</xdr:row>
      <xdr:rowOff>180975</xdr:rowOff>
    </xdr:to>
    <xdr:sp macro="" textlink="">
      <xdr:nvSpPr>
        <xdr:cNvPr id="8" name="Arc 8"/>
        <xdr:cNvSpPr>
          <a:spLocks/>
        </xdr:cNvSpPr>
      </xdr:nvSpPr>
      <xdr:spPr bwMode="auto">
        <a:xfrm>
          <a:off x="2600325" y="7124700"/>
          <a:ext cx="3048000" cy="485775"/>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0</xdr:col>
      <xdr:colOff>38100</xdr:colOff>
      <xdr:row>39</xdr:row>
      <xdr:rowOff>219075</xdr:rowOff>
    </xdr:from>
    <xdr:to>
      <xdr:col>4</xdr:col>
      <xdr:colOff>161925</xdr:colOff>
      <xdr:row>43</xdr:row>
      <xdr:rowOff>9525</xdr:rowOff>
    </xdr:to>
    <xdr:sp macro="" textlink="">
      <xdr:nvSpPr>
        <xdr:cNvPr id="9" name="Arc 9"/>
        <xdr:cNvSpPr>
          <a:spLocks/>
        </xdr:cNvSpPr>
      </xdr:nvSpPr>
      <xdr:spPr bwMode="auto">
        <a:xfrm flipH="1">
          <a:off x="38100" y="7124700"/>
          <a:ext cx="2562225" cy="495300"/>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xdr:col>
      <xdr:colOff>152400</xdr:colOff>
      <xdr:row>30</xdr:row>
      <xdr:rowOff>0</xdr:rowOff>
    </xdr:from>
    <xdr:to>
      <xdr:col>9</xdr:col>
      <xdr:colOff>161925</xdr:colOff>
      <xdr:row>33</xdr:row>
      <xdr:rowOff>0</xdr:rowOff>
    </xdr:to>
    <xdr:sp macro="" textlink="">
      <xdr:nvSpPr>
        <xdr:cNvPr id="10" name="Arc 10"/>
        <xdr:cNvSpPr>
          <a:spLocks/>
        </xdr:cNvSpPr>
      </xdr:nvSpPr>
      <xdr:spPr bwMode="auto">
        <a:xfrm>
          <a:off x="2590800" y="5505450"/>
          <a:ext cx="3057525" cy="485775"/>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0</xdr:col>
      <xdr:colOff>28575</xdr:colOff>
      <xdr:row>30</xdr:row>
      <xdr:rowOff>9525</xdr:rowOff>
    </xdr:from>
    <xdr:to>
      <xdr:col>5</xdr:col>
      <xdr:colOff>9525</xdr:colOff>
      <xdr:row>32</xdr:row>
      <xdr:rowOff>142875</xdr:rowOff>
    </xdr:to>
    <xdr:sp macro="" textlink="">
      <xdr:nvSpPr>
        <xdr:cNvPr id="11" name="Arc 11"/>
        <xdr:cNvSpPr>
          <a:spLocks/>
        </xdr:cNvSpPr>
      </xdr:nvSpPr>
      <xdr:spPr bwMode="auto">
        <a:xfrm flipH="1">
          <a:off x="28575" y="5514975"/>
          <a:ext cx="3028950" cy="457200"/>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11</xdr:col>
      <xdr:colOff>0</xdr:colOff>
      <xdr:row>30</xdr:row>
      <xdr:rowOff>0</xdr:rowOff>
    </xdr:from>
    <xdr:to>
      <xdr:col>16</xdr:col>
      <xdr:colOff>9525</xdr:colOff>
      <xdr:row>32</xdr:row>
      <xdr:rowOff>161925</xdr:rowOff>
    </xdr:to>
    <xdr:sp macro="" textlink="">
      <xdr:nvSpPr>
        <xdr:cNvPr id="12" name="Arc 12"/>
        <xdr:cNvSpPr>
          <a:spLocks/>
        </xdr:cNvSpPr>
      </xdr:nvSpPr>
      <xdr:spPr bwMode="auto">
        <a:xfrm flipH="1">
          <a:off x="6705600" y="5505450"/>
          <a:ext cx="3057525" cy="485775"/>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15</xdr:col>
      <xdr:colOff>152400</xdr:colOff>
      <xdr:row>30</xdr:row>
      <xdr:rowOff>9525</xdr:rowOff>
    </xdr:from>
    <xdr:to>
      <xdr:col>20</xdr:col>
      <xdr:colOff>161925</xdr:colOff>
      <xdr:row>33</xdr:row>
      <xdr:rowOff>9525</xdr:rowOff>
    </xdr:to>
    <xdr:sp macro="" textlink="">
      <xdr:nvSpPr>
        <xdr:cNvPr id="13" name="Arc 13"/>
        <xdr:cNvSpPr>
          <a:spLocks/>
        </xdr:cNvSpPr>
      </xdr:nvSpPr>
      <xdr:spPr bwMode="auto">
        <a:xfrm>
          <a:off x="9296400" y="5514975"/>
          <a:ext cx="3057525" cy="485775"/>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2</xdr:col>
      <xdr:colOff>0</xdr:colOff>
      <xdr:row>32</xdr:row>
      <xdr:rowOff>76200</xdr:rowOff>
    </xdr:from>
    <xdr:to>
      <xdr:col>7</xdr:col>
      <xdr:colOff>152400</xdr:colOff>
      <xdr:row>32</xdr:row>
      <xdr:rowOff>76200</xdr:rowOff>
    </xdr:to>
    <xdr:sp macro="" textlink="">
      <xdr:nvSpPr>
        <xdr:cNvPr id="14" name="Line 14"/>
        <xdr:cNvSpPr>
          <a:spLocks noChangeShapeType="1"/>
        </xdr:cNvSpPr>
      </xdr:nvSpPr>
      <xdr:spPr bwMode="auto">
        <a:xfrm flipH="1">
          <a:off x="1219200" y="5905500"/>
          <a:ext cx="3200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13</xdr:col>
      <xdr:colOff>47625</xdr:colOff>
      <xdr:row>32</xdr:row>
      <xdr:rowOff>76200</xdr:rowOff>
    </xdr:from>
    <xdr:to>
      <xdr:col>18</xdr:col>
      <xdr:colOff>161925</xdr:colOff>
      <xdr:row>32</xdr:row>
      <xdr:rowOff>76200</xdr:rowOff>
    </xdr:to>
    <xdr:sp macro="" textlink="">
      <xdr:nvSpPr>
        <xdr:cNvPr id="15" name="Line 15"/>
        <xdr:cNvSpPr>
          <a:spLocks noChangeShapeType="1"/>
        </xdr:cNvSpPr>
      </xdr:nvSpPr>
      <xdr:spPr bwMode="auto">
        <a:xfrm flipH="1">
          <a:off x="7972425" y="5905500"/>
          <a:ext cx="3162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28575</xdr:colOff>
      <xdr:row>44</xdr:row>
      <xdr:rowOff>66675</xdr:rowOff>
    </xdr:from>
    <xdr:to>
      <xdr:col>16</xdr:col>
      <xdr:colOff>123825</xdr:colOff>
      <xdr:row>44</xdr:row>
      <xdr:rowOff>152400</xdr:rowOff>
    </xdr:to>
    <xdr:sp macro="" textlink="">
      <xdr:nvSpPr>
        <xdr:cNvPr id="16" name="Oval 16"/>
        <xdr:cNvSpPr>
          <a:spLocks noChangeArrowheads="1"/>
        </xdr:cNvSpPr>
      </xdr:nvSpPr>
      <xdr:spPr bwMode="auto">
        <a:xfrm>
          <a:off x="9782175" y="7839075"/>
          <a:ext cx="95250" cy="857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9</xdr:col>
      <xdr:colOff>0</xdr:colOff>
      <xdr:row>36</xdr:row>
      <xdr:rowOff>47625</xdr:rowOff>
    </xdr:from>
    <xdr:to>
      <xdr:col>9</xdr:col>
      <xdr:colOff>104775</xdr:colOff>
      <xdr:row>36</xdr:row>
      <xdr:rowOff>142875</xdr:rowOff>
    </xdr:to>
    <xdr:sp macro="" textlink="">
      <xdr:nvSpPr>
        <xdr:cNvPr id="17" name="Oval 17"/>
        <xdr:cNvSpPr>
          <a:spLocks noChangeArrowheads="1"/>
        </xdr:cNvSpPr>
      </xdr:nvSpPr>
      <xdr:spPr bwMode="auto">
        <a:xfrm>
          <a:off x="5486400" y="6524625"/>
          <a:ext cx="104775" cy="9525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9</xdr:col>
      <xdr:colOff>38100</xdr:colOff>
      <xdr:row>36</xdr:row>
      <xdr:rowOff>104775</xdr:rowOff>
    </xdr:from>
    <xdr:to>
      <xdr:col>11</xdr:col>
      <xdr:colOff>0</xdr:colOff>
      <xdr:row>36</xdr:row>
      <xdr:rowOff>152400</xdr:rowOff>
    </xdr:to>
    <xdr:sp macro="" textlink="">
      <xdr:nvSpPr>
        <xdr:cNvPr id="18" name="Line 18"/>
        <xdr:cNvSpPr>
          <a:spLocks noChangeShapeType="1"/>
        </xdr:cNvSpPr>
      </xdr:nvSpPr>
      <xdr:spPr bwMode="auto">
        <a:xfrm flipH="1">
          <a:off x="5524500" y="6581775"/>
          <a:ext cx="1181100" cy="476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38100</xdr:colOff>
      <xdr:row>36</xdr:row>
      <xdr:rowOff>66675</xdr:rowOff>
    </xdr:from>
    <xdr:to>
      <xdr:col>9</xdr:col>
      <xdr:colOff>161925</xdr:colOff>
      <xdr:row>36</xdr:row>
      <xdr:rowOff>85725</xdr:rowOff>
    </xdr:to>
    <xdr:sp macro="" textlink="">
      <xdr:nvSpPr>
        <xdr:cNvPr id="19" name="Line 19"/>
        <xdr:cNvSpPr>
          <a:spLocks noChangeShapeType="1"/>
        </xdr:cNvSpPr>
      </xdr:nvSpPr>
      <xdr:spPr bwMode="auto">
        <a:xfrm flipH="1">
          <a:off x="5524500" y="6543675"/>
          <a:ext cx="123825" cy="190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28575</xdr:colOff>
      <xdr:row>36</xdr:row>
      <xdr:rowOff>66675</xdr:rowOff>
    </xdr:from>
    <xdr:to>
      <xdr:col>9</xdr:col>
      <xdr:colOff>9525</xdr:colOff>
      <xdr:row>37</xdr:row>
      <xdr:rowOff>38100</xdr:rowOff>
    </xdr:to>
    <xdr:sp macro="" textlink="">
      <xdr:nvSpPr>
        <xdr:cNvPr id="20" name="Line 20"/>
        <xdr:cNvSpPr>
          <a:spLocks noChangeShapeType="1"/>
        </xdr:cNvSpPr>
      </xdr:nvSpPr>
      <xdr:spPr bwMode="auto">
        <a:xfrm flipH="1">
          <a:off x="4295775" y="6543675"/>
          <a:ext cx="1200150"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38100</xdr:colOff>
      <xdr:row>36</xdr:row>
      <xdr:rowOff>152400</xdr:rowOff>
    </xdr:from>
    <xdr:to>
      <xdr:col>9</xdr:col>
      <xdr:colOff>47625</xdr:colOff>
      <xdr:row>37</xdr:row>
      <xdr:rowOff>123825</xdr:rowOff>
    </xdr:to>
    <xdr:sp macro="" textlink="">
      <xdr:nvSpPr>
        <xdr:cNvPr id="21" name="Line 21"/>
        <xdr:cNvSpPr>
          <a:spLocks noChangeShapeType="1"/>
        </xdr:cNvSpPr>
      </xdr:nvSpPr>
      <xdr:spPr bwMode="auto">
        <a:xfrm flipH="1">
          <a:off x="4305300" y="6629400"/>
          <a:ext cx="1228725"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76200</xdr:colOff>
      <xdr:row>42</xdr:row>
      <xdr:rowOff>114300</xdr:rowOff>
    </xdr:from>
    <xdr:to>
      <xdr:col>18</xdr:col>
      <xdr:colOff>0</xdr:colOff>
      <xdr:row>43</xdr:row>
      <xdr:rowOff>9525</xdr:rowOff>
    </xdr:to>
    <xdr:sp macro="" textlink="">
      <xdr:nvSpPr>
        <xdr:cNvPr id="22" name="Line 22"/>
        <xdr:cNvSpPr>
          <a:spLocks noChangeShapeType="1"/>
        </xdr:cNvSpPr>
      </xdr:nvSpPr>
      <xdr:spPr bwMode="auto">
        <a:xfrm flipH="1">
          <a:off x="9829800" y="7562850"/>
          <a:ext cx="114300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104775</xdr:colOff>
      <xdr:row>42</xdr:row>
      <xdr:rowOff>190500</xdr:rowOff>
    </xdr:from>
    <xdr:to>
      <xdr:col>16</xdr:col>
      <xdr:colOff>85725</xdr:colOff>
      <xdr:row>44</xdr:row>
      <xdr:rowOff>114300</xdr:rowOff>
    </xdr:to>
    <xdr:sp macro="" textlink="">
      <xdr:nvSpPr>
        <xdr:cNvPr id="23" name="Line 23"/>
        <xdr:cNvSpPr>
          <a:spLocks noChangeShapeType="1"/>
        </xdr:cNvSpPr>
      </xdr:nvSpPr>
      <xdr:spPr bwMode="auto">
        <a:xfrm>
          <a:off x="8639175" y="7610475"/>
          <a:ext cx="1200150" cy="2762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123825</xdr:colOff>
      <xdr:row>43</xdr:row>
      <xdr:rowOff>104775</xdr:rowOff>
    </xdr:from>
    <xdr:to>
      <xdr:col>16</xdr:col>
      <xdr:colOff>47625</xdr:colOff>
      <xdr:row>44</xdr:row>
      <xdr:rowOff>152400</xdr:rowOff>
    </xdr:to>
    <xdr:sp macro="" textlink="">
      <xdr:nvSpPr>
        <xdr:cNvPr id="24" name="Line 24"/>
        <xdr:cNvSpPr>
          <a:spLocks noChangeShapeType="1"/>
        </xdr:cNvSpPr>
      </xdr:nvSpPr>
      <xdr:spPr bwMode="auto">
        <a:xfrm>
          <a:off x="8658225" y="7715250"/>
          <a:ext cx="114300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104775</xdr:colOff>
      <xdr:row>44</xdr:row>
      <xdr:rowOff>76200</xdr:rowOff>
    </xdr:from>
    <xdr:to>
      <xdr:col>18</xdr:col>
      <xdr:colOff>66675</xdr:colOff>
      <xdr:row>45</xdr:row>
      <xdr:rowOff>114300</xdr:rowOff>
    </xdr:to>
    <xdr:sp macro="" textlink="">
      <xdr:nvSpPr>
        <xdr:cNvPr id="25" name="Line 25"/>
        <xdr:cNvSpPr>
          <a:spLocks noChangeShapeType="1"/>
        </xdr:cNvSpPr>
      </xdr:nvSpPr>
      <xdr:spPr bwMode="auto">
        <a:xfrm>
          <a:off x="9858375" y="7848600"/>
          <a:ext cx="118110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9525</xdr:colOff>
      <xdr:row>44</xdr:row>
      <xdr:rowOff>123825</xdr:rowOff>
    </xdr:from>
    <xdr:to>
      <xdr:col>17</xdr:col>
      <xdr:colOff>152400</xdr:colOff>
      <xdr:row>45</xdr:row>
      <xdr:rowOff>152400</xdr:rowOff>
    </xdr:to>
    <xdr:sp macro="" textlink="">
      <xdr:nvSpPr>
        <xdr:cNvPr id="26" name="Line 26"/>
        <xdr:cNvSpPr>
          <a:spLocks noChangeShapeType="1"/>
        </xdr:cNvSpPr>
      </xdr:nvSpPr>
      <xdr:spPr bwMode="auto">
        <a:xfrm>
          <a:off x="9763125" y="7896225"/>
          <a:ext cx="752475" cy="190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22</xdr:col>
      <xdr:colOff>142875</xdr:colOff>
      <xdr:row>29</xdr:row>
      <xdr:rowOff>161925</xdr:rowOff>
    </xdr:from>
    <xdr:to>
      <xdr:col>25</xdr:col>
      <xdr:colOff>561975</xdr:colOff>
      <xdr:row>39</xdr:row>
      <xdr:rowOff>142875</xdr:rowOff>
    </xdr:to>
    <xdr:sp macro="" textlink="">
      <xdr:nvSpPr>
        <xdr:cNvPr id="27" name="Text 27"/>
        <xdr:cNvSpPr txBox="1">
          <a:spLocks noChangeArrowheads="1"/>
        </xdr:cNvSpPr>
      </xdr:nvSpPr>
      <xdr:spPr bwMode="auto">
        <a:xfrm>
          <a:off x="13554075" y="5505450"/>
          <a:ext cx="2247900" cy="16002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a:t>
          </a:r>
          <a:r>
            <a:rPr lang="en-US" sz="1000" b="1" i="0" u="none" strike="noStrike" baseline="0">
              <a:solidFill>
                <a:srgbClr val="000000"/>
              </a:solidFill>
              <a:latin typeface="Arial"/>
              <a:cs typeface="Arial"/>
            </a:rPr>
            <a:t>These antenna examples show the conventional use of a shorted quarter wave long impedance matching stub and feeding with 50 ohm coax cable.  When the SWR is 1.1 to 1  ( flat ) there will be no unbalance currents flowing on the outside of the transmission line. The radiation will be broadside to the 1/2 wave elements.</a:t>
          </a:r>
        </a:p>
      </xdr:txBody>
    </xdr:sp>
    <xdr:clientData/>
  </xdr:twoCellAnchor>
  <xdr:twoCellAnchor>
    <xdr:from>
      <xdr:col>12</xdr:col>
      <xdr:colOff>9525</xdr:colOff>
      <xdr:row>41</xdr:row>
      <xdr:rowOff>123825</xdr:rowOff>
    </xdr:from>
    <xdr:to>
      <xdr:col>13</xdr:col>
      <xdr:colOff>0</xdr:colOff>
      <xdr:row>42</xdr:row>
      <xdr:rowOff>114300</xdr:rowOff>
    </xdr:to>
    <xdr:sp macro="" textlink="">
      <xdr:nvSpPr>
        <xdr:cNvPr id="28" name="Line 28"/>
        <xdr:cNvSpPr>
          <a:spLocks noChangeShapeType="1"/>
        </xdr:cNvSpPr>
      </xdr:nvSpPr>
      <xdr:spPr bwMode="auto">
        <a:xfrm flipH="1">
          <a:off x="7324725" y="7410450"/>
          <a:ext cx="600075"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0</xdr:colOff>
      <xdr:row>47</xdr:row>
      <xdr:rowOff>95250</xdr:rowOff>
    </xdr:from>
    <xdr:to>
      <xdr:col>25</xdr:col>
      <xdr:colOff>561975</xdr:colOff>
      <xdr:row>51</xdr:row>
      <xdr:rowOff>57150</xdr:rowOff>
    </xdr:to>
    <xdr:sp macro="" textlink="">
      <xdr:nvSpPr>
        <xdr:cNvPr id="29" name="Text 29"/>
        <xdr:cNvSpPr txBox="1">
          <a:spLocks noChangeArrowheads="1"/>
        </xdr:cNvSpPr>
      </xdr:nvSpPr>
      <xdr:spPr bwMode="auto">
        <a:xfrm>
          <a:off x="0" y="9458325"/>
          <a:ext cx="6353175" cy="6096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45720" tIns="41148" rIns="45720" bIns="0" anchor="t" upright="1"/>
        <a:lstStyle/>
        <a:p>
          <a:pPr algn="ctr" rtl="0">
            <a:lnSpc>
              <a:spcPts val="1900"/>
            </a:lnSpc>
            <a:defRPr sz="1000"/>
          </a:pPr>
          <a:r>
            <a:rPr lang="en-US" sz="2000" b="1" i="0" u="none" strike="noStrike" baseline="0">
              <a:solidFill>
                <a:srgbClr val="0000FF"/>
              </a:solidFill>
              <a:latin typeface="Arial"/>
              <a:cs typeface="Arial"/>
            </a:rPr>
            <a:t>IMPEDANCE MATCHING USING</a:t>
          </a:r>
        </a:p>
        <a:p>
          <a:pPr algn="ctr" rtl="0">
            <a:lnSpc>
              <a:spcPts val="1900"/>
            </a:lnSpc>
            <a:defRPr sz="1000"/>
          </a:pPr>
          <a:r>
            <a:rPr lang="en-US" sz="2000" b="1" i="0" u="none" strike="noStrike" baseline="0">
              <a:solidFill>
                <a:srgbClr val="0000FF"/>
              </a:solidFill>
              <a:latin typeface="Arial"/>
              <a:cs typeface="Arial"/>
            </a:rPr>
            <a:t>QUARTER WAVE  COAXIAL LINES</a:t>
          </a:r>
        </a:p>
        <a:p>
          <a:pPr algn="ctr" rtl="0">
            <a:lnSpc>
              <a:spcPts val="1000"/>
            </a:lnSpc>
            <a:defRPr sz="1000"/>
          </a:pPr>
          <a:endParaRPr lang="en-US" sz="1000" b="0" i="0" u="none" strike="noStrike" baseline="0">
            <a:solidFill>
              <a:srgbClr val="000000"/>
            </a:solidFill>
            <a:latin typeface="Arial"/>
            <a:cs typeface="Arial"/>
          </a:endParaRPr>
        </a:p>
        <a:p>
          <a:pPr algn="ctr" rtl="0">
            <a:lnSpc>
              <a:spcPts val="1000"/>
            </a:lnSpc>
            <a:defRPr sz="1000"/>
          </a:pPr>
          <a:endParaRPr lang="en-US" sz="1000" b="0" i="0" u="none" strike="noStrike" baseline="0">
            <a:solidFill>
              <a:srgbClr val="000000"/>
            </a:solidFill>
            <a:latin typeface="Arial"/>
            <a:cs typeface="Arial"/>
          </a:endParaRPr>
        </a:p>
        <a:p>
          <a:pPr algn="ctr" rtl="0">
            <a:lnSpc>
              <a:spcPts val="1000"/>
            </a:lnSpc>
            <a:defRPr sz="1000"/>
          </a:pPr>
          <a:endParaRPr lang="en-US" sz="1000" b="0" i="0" u="none" strike="noStrike" baseline="0">
            <a:solidFill>
              <a:srgbClr val="000000"/>
            </a:solidFill>
            <a:latin typeface="Arial"/>
            <a:cs typeface="Arial"/>
          </a:endParaRPr>
        </a:p>
        <a:p>
          <a:pPr algn="ctr" rtl="0">
            <a:lnSpc>
              <a:spcPts val="900"/>
            </a:lnSpc>
            <a:defRPr sz="1000"/>
          </a:pPr>
          <a:endParaRPr lang="en-US" sz="1000" b="0" i="0" u="none" strike="noStrike" baseline="0">
            <a:solidFill>
              <a:srgbClr val="000000"/>
            </a:solidFill>
            <a:latin typeface="Arial"/>
            <a:cs typeface="Arial"/>
          </a:endParaRPr>
        </a:p>
      </xdr:txBody>
    </xdr:sp>
    <xdr:clientData/>
  </xdr:twoCellAnchor>
  <xdr:twoCellAnchor>
    <xdr:from>
      <xdr:col>0</xdr:col>
      <xdr:colOff>0</xdr:colOff>
      <xdr:row>52</xdr:row>
      <xdr:rowOff>0</xdr:rowOff>
    </xdr:from>
    <xdr:to>
      <xdr:col>25</xdr:col>
      <xdr:colOff>571500</xdr:colOff>
      <xdr:row>72</xdr:row>
      <xdr:rowOff>133350</xdr:rowOff>
    </xdr:to>
    <xdr:sp macro="" textlink="">
      <xdr:nvSpPr>
        <xdr:cNvPr id="30" name="Text 30"/>
        <xdr:cNvSpPr txBox="1">
          <a:spLocks noChangeArrowheads="1"/>
        </xdr:cNvSpPr>
      </xdr:nvSpPr>
      <xdr:spPr bwMode="auto">
        <a:xfrm>
          <a:off x="0" y="11391900"/>
          <a:ext cx="15811500" cy="347662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FFFFFF" mc:Ignorable="a14" a14:legacySpreadsheetColorIndex="9"/>
          </a:solidFill>
          <a:miter lim="800000"/>
          <a:headEnd/>
          <a:tailEnd/>
        </a:ln>
      </xdr:spPr>
      <xdr:txBody>
        <a:bodyPr vertOverflow="clip" wrap="square" lIns="27432" tIns="22860" rIns="0" bIns="0" anchor="t" upright="1"/>
        <a:lstStyle/>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A special condition occurs when the length of the section of line is a 1/4 wave or an odd number of 1/4 wave lengths long. The following formula will then applies. Zt =        Z0 x Z1    </a:t>
          </a:r>
        </a:p>
        <a:p>
          <a:pPr algn="l" rtl="0">
            <a:defRPr sz="1000"/>
          </a:pPr>
          <a:r>
            <a:rPr lang="en-US" sz="1000" b="0" i="0" u="none" strike="noStrike" baseline="0">
              <a:solidFill>
                <a:srgbClr val="000000"/>
              </a:solidFill>
              <a:latin typeface="Arial"/>
              <a:cs typeface="Arial"/>
            </a:rPr>
            <a:t>Where Zt is the characteristic impedance of the section of 1/4 wave line and Z0 and Z1 are the feeder and the load impedance.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For example: A full wave loop antenna has a impedance of 100 ohms. The feeder run is 50 ohms. What is the section of 1/4 wave line impedance that is needed to made a match?  Zt =      50 x 100    answer  70.7 or 75 ohm 1/4 wave line</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Another example:  If Z0 is 50 ohms and Z1 is 140 ohms the characteristic impedance is 83.6 ohms.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What if you have two antennas that have each a 50 ohms load and you want to feed them with 50 ohms coax from your transceiver. The 1/4 wave matching section impedance is what?  Answer: Matching two 50 ohm antennas,  by increasing impedance to 100 ohms, by using 1/4 wave 75 ohm lines and by paralleling them to the 50 ohm antennas.   Z1 is 100 ohms, the feeder line is 50 ohms to your transceiver and your 1/4 wave matching section impedance will be 70 ohms.</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       Remember that the 1/4 wave matching sections have to be either 1/4 wave long or  an odd number of 1/4 wave lengths long.  Never 1/2 or full wave and so on.</a:t>
          </a:r>
        </a:p>
        <a:p>
          <a:pPr algn="l" rtl="0">
            <a:defRPr sz="1000"/>
          </a:pP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18</xdr:col>
      <xdr:colOff>0</xdr:colOff>
      <xdr:row>54</xdr:row>
      <xdr:rowOff>66675</xdr:rowOff>
    </xdr:from>
    <xdr:to>
      <xdr:col>21</xdr:col>
      <xdr:colOff>142875</xdr:colOff>
      <xdr:row>55</xdr:row>
      <xdr:rowOff>85725</xdr:rowOff>
    </xdr:to>
    <xdr:sp macro="" textlink="">
      <xdr:nvSpPr>
        <xdr:cNvPr id="31" name="Drawing 36"/>
        <xdr:cNvSpPr>
          <a:spLocks/>
        </xdr:cNvSpPr>
      </xdr:nvSpPr>
      <xdr:spPr bwMode="auto">
        <a:xfrm>
          <a:off x="10972800" y="11887200"/>
          <a:ext cx="1971675" cy="180975"/>
        </a:xfrm>
        <a:custGeom>
          <a:avLst/>
          <a:gdLst>
            <a:gd name="T0" fmla="*/ 0 w 16384"/>
            <a:gd name="T1" fmla="*/ 5851 h 16384"/>
            <a:gd name="T2" fmla="*/ 1855 w 16384"/>
            <a:gd name="T3" fmla="*/ 5851 h 16384"/>
            <a:gd name="T4" fmla="*/ 3400 w 16384"/>
            <a:gd name="T5" fmla="*/ 16384 h 16384"/>
            <a:gd name="T6" fmla="*/ 5564 w 16384"/>
            <a:gd name="T7" fmla="*/ 0 h 16384"/>
            <a:gd name="T8" fmla="*/ 16384 w 16384"/>
            <a:gd name="T9" fmla="*/ 0 h 16384"/>
            <a:gd name="T10" fmla="*/ 15766 w 16384"/>
            <a:gd name="T11" fmla="*/ 0 h 16384"/>
          </a:gdLst>
          <a:ahLst/>
          <a:cxnLst>
            <a:cxn ang="0">
              <a:pos x="T0" y="T1"/>
            </a:cxn>
            <a:cxn ang="0">
              <a:pos x="T2" y="T3"/>
            </a:cxn>
            <a:cxn ang="0">
              <a:pos x="T4" y="T5"/>
            </a:cxn>
            <a:cxn ang="0">
              <a:pos x="T6" y="T7"/>
            </a:cxn>
            <a:cxn ang="0">
              <a:pos x="T8" y="T9"/>
            </a:cxn>
            <a:cxn ang="0">
              <a:pos x="T10" y="T11"/>
            </a:cxn>
          </a:cxnLst>
          <a:rect l="0" t="0" r="r" b="b"/>
          <a:pathLst>
            <a:path w="16384" h="16384">
              <a:moveTo>
                <a:pt x="0" y="5851"/>
              </a:moveTo>
              <a:lnTo>
                <a:pt x="1855" y="5851"/>
              </a:lnTo>
              <a:lnTo>
                <a:pt x="3400" y="16384"/>
              </a:lnTo>
              <a:lnTo>
                <a:pt x="5564" y="0"/>
              </a:lnTo>
              <a:lnTo>
                <a:pt x="16384" y="0"/>
              </a:lnTo>
              <a:lnTo>
                <a:pt x="15766" y="0"/>
              </a:lnTo>
            </a:path>
          </a:pathLst>
        </a:custGeom>
        <a:noFill/>
        <a:ln w="9525">
          <a:solidFill>
            <a:srgbClr xmlns:mc="http://schemas.openxmlformats.org/markup-compatibility/2006" xmlns:a14="http://schemas.microsoft.com/office/drawing/2010/main" val="000000" mc:Ignorable="a14" a14:legacySpreadsheetColorIndex="64"/>
          </a:solidFill>
          <a:prstDash val="solid"/>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22</xdr:col>
      <xdr:colOff>209550</xdr:colOff>
      <xdr:row>59</xdr:row>
      <xdr:rowOff>66675</xdr:rowOff>
    </xdr:from>
    <xdr:to>
      <xdr:col>23</xdr:col>
      <xdr:colOff>285750</xdr:colOff>
      <xdr:row>60</xdr:row>
      <xdr:rowOff>76200</xdr:rowOff>
    </xdr:to>
    <xdr:sp macro="" textlink="">
      <xdr:nvSpPr>
        <xdr:cNvPr id="32" name="Drawing 40"/>
        <xdr:cNvSpPr>
          <a:spLocks/>
        </xdr:cNvSpPr>
      </xdr:nvSpPr>
      <xdr:spPr bwMode="auto">
        <a:xfrm>
          <a:off x="13620750" y="12696825"/>
          <a:ext cx="685800" cy="171450"/>
        </a:xfrm>
        <a:custGeom>
          <a:avLst/>
          <a:gdLst>
            <a:gd name="T0" fmla="*/ 0 w 16384"/>
            <a:gd name="T1" fmla="*/ 5851 h 16384"/>
            <a:gd name="T2" fmla="*/ 1855 w 16384"/>
            <a:gd name="T3" fmla="*/ 5851 h 16384"/>
            <a:gd name="T4" fmla="*/ 3400 w 16384"/>
            <a:gd name="T5" fmla="*/ 16384 h 16384"/>
            <a:gd name="T6" fmla="*/ 5564 w 16384"/>
            <a:gd name="T7" fmla="*/ 0 h 16384"/>
            <a:gd name="T8" fmla="*/ 16384 w 16384"/>
            <a:gd name="T9" fmla="*/ 0 h 16384"/>
            <a:gd name="T10" fmla="*/ 15766 w 16384"/>
            <a:gd name="T11" fmla="*/ 0 h 16384"/>
          </a:gdLst>
          <a:ahLst/>
          <a:cxnLst>
            <a:cxn ang="0">
              <a:pos x="T0" y="T1"/>
            </a:cxn>
            <a:cxn ang="0">
              <a:pos x="T2" y="T3"/>
            </a:cxn>
            <a:cxn ang="0">
              <a:pos x="T4" y="T5"/>
            </a:cxn>
            <a:cxn ang="0">
              <a:pos x="T6" y="T7"/>
            </a:cxn>
            <a:cxn ang="0">
              <a:pos x="T8" y="T9"/>
            </a:cxn>
            <a:cxn ang="0">
              <a:pos x="T10" y="T11"/>
            </a:cxn>
          </a:cxnLst>
          <a:rect l="0" t="0" r="r" b="b"/>
          <a:pathLst>
            <a:path w="16384" h="16384">
              <a:moveTo>
                <a:pt x="0" y="5851"/>
              </a:moveTo>
              <a:lnTo>
                <a:pt x="1855" y="5851"/>
              </a:lnTo>
              <a:lnTo>
                <a:pt x="3400" y="16384"/>
              </a:lnTo>
              <a:lnTo>
                <a:pt x="5564" y="0"/>
              </a:lnTo>
              <a:lnTo>
                <a:pt x="16384" y="0"/>
              </a:lnTo>
              <a:lnTo>
                <a:pt x="15766" y="0"/>
              </a:lnTo>
            </a:path>
          </a:pathLst>
        </a:custGeom>
        <a:noFill/>
        <a:ln w="9525">
          <a:solidFill>
            <a:srgbClr xmlns:mc="http://schemas.openxmlformats.org/markup-compatibility/2006" xmlns:a14="http://schemas.microsoft.com/office/drawing/2010/main" val="000000" mc:Ignorable="a14" a14:legacySpreadsheetColorIndex="64"/>
          </a:solidFill>
          <a:prstDash val="solid"/>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0</xdr:col>
      <xdr:colOff>0</xdr:colOff>
      <xdr:row>72</xdr:row>
      <xdr:rowOff>152400</xdr:rowOff>
    </xdr:from>
    <xdr:to>
      <xdr:col>25</xdr:col>
      <xdr:colOff>200025</xdr:colOff>
      <xdr:row>75</xdr:row>
      <xdr:rowOff>85725</xdr:rowOff>
    </xdr:to>
    <xdr:sp macro="" textlink="">
      <xdr:nvSpPr>
        <xdr:cNvPr id="33" name="Text 41"/>
        <xdr:cNvSpPr txBox="1">
          <a:spLocks noChangeArrowheads="1"/>
        </xdr:cNvSpPr>
      </xdr:nvSpPr>
      <xdr:spPr bwMode="auto">
        <a:xfrm>
          <a:off x="0" y="14887575"/>
          <a:ext cx="15440025" cy="41910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45720" tIns="41148" rIns="45720" bIns="0" anchor="t" upright="1"/>
        <a:lstStyle/>
        <a:p>
          <a:pPr algn="ctr" rtl="0">
            <a:defRPr sz="1000"/>
          </a:pPr>
          <a:r>
            <a:rPr lang="en-US" sz="2000" b="1" i="0" u="none" strike="noStrike" baseline="0">
              <a:solidFill>
                <a:srgbClr val="FF0000"/>
              </a:solidFill>
              <a:latin typeface="Arial"/>
              <a:cs typeface="Arial"/>
            </a:rPr>
            <a:t>When the impedance changes along a line</a:t>
          </a:r>
        </a:p>
      </xdr:txBody>
    </xdr:sp>
    <xdr:clientData/>
  </xdr:twoCellAnchor>
  <xdr:twoCellAnchor>
    <xdr:from>
      <xdr:col>0</xdr:col>
      <xdr:colOff>0</xdr:colOff>
      <xdr:row>75</xdr:row>
      <xdr:rowOff>104775</xdr:rowOff>
    </xdr:from>
    <xdr:to>
      <xdr:col>25</xdr:col>
      <xdr:colOff>561975</xdr:colOff>
      <xdr:row>82</xdr:row>
      <xdr:rowOff>133350</xdr:rowOff>
    </xdr:to>
    <xdr:sp macro="" textlink="">
      <xdr:nvSpPr>
        <xdr:cNvPr id="34" name="Text 42"/>
        <xdr:cNvSpPr txBox="1">
          <a:spLocks noChangeArrowheads="1"/>
        </xdr:cNvSpPr>
      </xdr:nvSpPr>
      <xdr:spPr bwMode="auto">
        <a:xfrm>
          <a:off x="0" y="15325725"/>
          <a:ext cx="15801975" cy="11620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FFFFFF" mc:Ignorable="a14" a14:legacySpreadsheetColorIndex="9"/>
          </a:solid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       It must be understood and realized that the impedance is continually changing along the coax lines if the impedance  on either end are not the same. If they are both the same then there is no change in impedance anywhere along the line. So any length of 50 ohm coax with a 50 load  on either end will be always the same; 50 ohms anywhere.  Now look below what happens along the coax when the load is not the same as the coax. Notice that the impedance is continually changing along the line and that it repeats every half wavelength what ever the load is on the end..</a:t>
          </a:r>
        </a:p>
      </xdr:txBody>
    </xdr:sp>
    <xdr:clientData/>
  </xdr:twoCellAnchor>
  <xdr:twoCellAnchor>
    <xdr:from>
      <xdr:col>22</xdr:col>
      <xdr:colOff>266700</xdr:colOff>
      <xdr:row>85</xdr:row>
      <xdr:rowOff>9525</xdr:rowOff>
    </xdr:from>
    <xdr:to>
      <xdr:col>23</xdr:col>
      <xdr:colOff>0</xdr:colOff>
      <xdr:row>85</xdr:row>
      <xdr:rowOff>9525</xdr:rowOff>
    </xdr:to>
    <xdr:sp macro="" textlink="">
      <xdr:nvSpPr>
        <xdr:cNvPr id="35" name="Line 44"/>
        <xdr:cNvSpPr>
          <a:spLocks noChangeShapeType="1"/>
        </xdr:cNvSpPr>
      </xdr:nvSpPr>
      <xdr:spPr bwMode="auto">
        <a:xfrm flipH="1">
          <a:off x="13677900" y="16849725"/>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0</xdr:colOff>
      <xdr:row>89</xdr:row>
      <xdr:rowOff>85725</xdr:rowOff>
    </xdr:from>
    <xdr:to>
      <xdr:col>22</xdr:col>
      <xdr:colOff>219075</xdr:colOff>
      <xdr:row>91</xdr:row>
      <xdr:rowOff>104775</xdr:rowOff>
    </xdr:to>
    <xdr:sp macro="" textlink="">
      <xdr:nvSpPr>
        <xdr:cNvPr id="36" name="Drawing 45"/>
        <xdr:cNvSpPr>
          <a:spLocks/>
        </xdr:cNvSpPr>
      </xdr:nvSpPr>
      <xdr:spPr bwMode="auto">
        <a:xfrm>
          <a:off x="13411200" y="17573625"/>
          <a:ext cx="219075" cy="342900"/>
        </a:xfrm>
        <a:custGeom>
          <a:avLst/>
          <a:gdLst>
            <a:gd name="T0" fmla="*/ 0 w 16384"/>
            <a:gd name="T1" fmla="*/ 0 h 16384"/>
            <a:gd name="T2" fmla="*/ 11565 w 16384"/>
            <a:gd name="T3" fmla="*/ 0 h 16384"/>
            <a:gd name="T4" fmla="*/ 8674 w 16384"/>
            <a:gd name="T5" fmla="*/ 3511 h 16384"/>
            <a:gd name="T6" fmla="*/ 13493 w 16384"/>
            <a:gd name="T7" fmla="*/ 3511 h 16384"/>
            <a:gd name="T8" fmla="*/ 10601 w 16384"/>
            <a:gd name="T9" fmla="*/ 6437 h 16384"/>
            <a:gd name="T10" fmla="*/ 16384 w 16384"/>
            <a:gd name="T11" fmla="*/ 6437 h 16384"/>
            <a:gd name="T12" fmla="*/ 11565 w 16384"/>
            <a:gd name="T13" fmla="*/ 9362 h 16384"/>
            <a:gd name="T14" fmla="*/ 16384 w 16384"/>
            <a:gd name="T15" fmla="*/ 9362 h 16384"/>
            <a:gd name="T16" fmla="*/ 14456 w 16384"/>
            <a:gd name="T17" fmla="*/ 11118 h 16384"/>
            <a:gd name="T18" fmla="*/ 14456 w 16384"/>
            <a:gd name="T19" fmla="*/ 16384 h 16384"/>
            <a:gd name="T20" fmla="*/ 964 w 16384"/>
            <a:gd name="T21" fmla="*/ 16384 h 16384"/>
            <a:gd name="T22" fmla="*/ 0 w 16384"/>
            <a:gd name="T23" fmla="*/ 3511 h 16384"/>
            <a:gd name="T24" fmla="*/ 0 w 16384"/>
            <a:gd name="T25" fmla="*/ 5266 h 16384"/>
            <a:gd name="T26" fmla="*/ 0 w 16384"/>
            <a:gd name="T27" fmla="*/ 4681 h 1638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Lst>
          <a:rect l="0" t="0" r="r" b="b"/>
          <a:pathLst>
            <a:path w="16384" h="16384">
              <a:moveTo>
                <a:pt x="0" y="0"/>
              </a:moveTo>
              <a:lnTo>
                <a:pt x="11565" y="0"/>
              </a:lnTo>
              <a:lnTo>
                <a:pt x="8674" y="3511"/>
              </a:lnTo>
              <a:lnTo>
                <a:pt x="13493" y="3511"/>
              </a:lnTo>
              <a:lnTo>
                <a:pt x="10601" y="6437"/>
              </a:lnTo>
              <a:lnTo>
                <a:pt x="16384" y="6437"/>
              </a:lnTo>
              <a:lnTo>
                <a:pt x="11565" y="9362"/>
              </a:lnTo>
              <a:lnTo>
                <a:pt x="16384" y="9362"/>
              </a:lnTo>
              <a:lnTo>
                <a:pt x="14456" y="11118"/>
              </a:lnTo>
              <a:lnTo>
                <a:pt x="14456" y="16384"/>
              </a:lnTo>
              <a:lnTo>
                <a:pt x="964" y="16384"/>
              </a:lnTo>
              <a:lnTo>
                <a:pt x="0" y="3511"/>
              </a:lnTo>
              <a:lnTo>
                <a:pt x="0" y="5266"/>
              </a:lnTo>
              <a:lnTo>
                <a:pt x="0" y="4681"/>
              </a:lnTo>
            </a:path>
          </a:pathLst>
        </a:custGeom>
        <a:noFill/>
        <a:ln w="9525">
          <a:solidFill>
            <a:srgbClr xmlns:mc="http://schemas.openxmlformats.org/markup-compatibility/2006" xmlns:a14="http://schemas.microsoft.com/office/drawing/2010/main" val="000000" mc:Ignorable="a14" a14:legacySpreadsheetColorIndex="64"/>
          </a:solidFill>
          <a:prstDash val="solid"/>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22</xdr:col>
      <xdr:colOff>266700</xdr:colOff>
      <xdr:row>90</xdr:row>
      <xdr:rowOff>9525</xdr:rowOff>
    </xdr:from>
    <xdr:to>
      <xdr:col>23</xdr:col>
      <xdr:colOff>0</xdr:colOff>
      <xdr:row>90</xdr:row>
      <xdr:rowOff>9525</xdr:rowOff>
    </xdr:to>
    <xdr:sp macro="" textlink="">
      <xdr:nvSpPr>
        <xdr:cNvPr id="37" name="Line 46"/>
        <xdr:cNvSpPr>
          <a:spLocks noChangeShapeType="1"/>
        </xdr:cNvSpPr>
      </xdr:nvSpPr>
      <xdr:spPr bwMode="auto">
        <a:xfrm flipH="1">
          <a:off x="13677900" y="17659350"/>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0</xdr:colOff>
      <xdr:row>94</xdr:row>
      <xdr:rowOff>85725</xdr:rowOff>
    </xdr:from>
    <xdr:to>
      <xdr:col>22</xdr:col>
      <xdr:colOff>219075</xdr:colOff>
      <xdr:row>96</xdr:row>
      <xdr:rowOff>104775</xdr:rowOff>
    </xdr:to>
    <xdr:sp macro="" textlink="">
      <xdr:nvSpPr>
        <xdr:cNvPr id="38" name="Drawing 47"/>
        <xdr:cNvSpPr>
          <a:spLocks/>
        </xdr:cNvSpPr>
      </xdr:nvSpPr>
      <xdr:spPr bwMode="auto">
        <a:xfrm>
          <a:off x="13411200" y="18383250"/>
          <a:ext cx="219075" cy="342900"/>
        </a:xfrm>
        <a:custGeom>
          <a:avLst/>
          <a:gdLst>
            <a:gd name="T0" fmla="*/ 0 w 16384"/>
            <a:gd name="T1" fmla="*/ 0 h 16384"/>
            <a:gd name="T2" fmla="*/ 11565 w 16384"/>
            <a:gd name="T3" fmla="*/ 0 h 16384"/>
            <a:gd name="T4" fmla="*/ 8674 w 16384"/>
            <a:gd name="T5" fmla="*/ 3511 h 16384"/>
            <a:gd name="T6" fmla="*/ 13493 w 16384"/>
            <a:gd name="T7" fmla="*/ 3511 h 16384"/>
            <a:gd name="T8" fmla="*/ 10601 w 16384"/>
            <a:gd name="T9" fmla="*/ 6437 h 16384"/>
            <a:gd name="T10" fmla="*/ 16384 w 16384"/>
            <a:gd name="T11" fmla="*/ 6437 h 16384"/>
            <a:gd name="T12" fmla="*/ 11565 w 16384"/>
            <a:gd name="T13" fmla="*/ 9362 h 16384"/>
            <a:gd name="T14" fmla="*/ 16384 w 16384"/>
            <a:gd name="T15" fmla="*/ 9362 h 16384"/>
            <a:gd name="T16" fmla="*/ 14456 w 16384"/>
            <a:gd name="T17" fmla="*/ 11118 h 16384"/>
            <a:gd name="T18" fmla="*/ 14456 w 16384"/>
            <a:gd name="T19" fmla="*/ 16384 h 16384"/>
            <a:gd name="T20" fmla="*/ 964 w 16384"/>
            <a:gd name="T21" fmla="*/ 16384 h 16384"/>
            <a:gd name="T22" fmla="*/ 0 w 16384"/>
            <a:gd name="T23" fmla="*/ 3511 h 16384"/>
            <a:gd name="T24" fmla="*/ 0 w 16384"/>
            <a:gd name="T25" fmla="*/ 5266 h 16384"/>
            <a:gd name="T26" fmla="*/ 0 w 16384"/>
            <a:gd name="T27" fmla="*/ 4681 h 1638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Lst>
          <a:rect l="0" t="0" r="r" b="b"/>
          <a:pathLst>
            <a:path w="16384" h="16384">
              <a:moveTo>
                <a:pt x="0" y="0"/>
              </a:moveTo>
              <a:lnTo>
                <a:pt x="11565" y="0"/>
              </a:lnTo>
              <a:lnTo>
                <a:pt x="8674" y="3511"/>
              </a:lnTo>
              <a:lnTo>
                <a:pt x="13493" y="3511"/>
              </a:lnTo>
              <a:lnTo>
                <a:pt x="10601" y="6437"/>
              </a:lnTo>
              <a:lnTo>
                <a:pt x="16384" y="6437"/>
              </a:lnTo>
              <a:lnTo>
                <a:pt x="11565" y="9362"/>
              </a:lnTo>
              <a:lnTo>
                <a:pt x="16384" y="9362"/>
              </a:lnTo>
              <a:lnTo>
                <a:pt x="14456" y="11118"/>
              </a:lnTo>
              <a:lnTo>
                <a:pt x="14456" y="16384"/>
              </a:lnTo>
              <a:lnTo>
                <a:pt x="964" y="16384"/>
              </a:lnTo>
              <a:lnTo>
                <a:pt x="0" y="3511"/>
              </a:lnTo>
              <a:lnTo>
                <a:pt x="0" y="5266"/>
              </a:lnTo>
              <a:lnTo>
                <a:pt x="0" y="4681"/>
              </a:lnTo>
            </a:path>
          </a:pathLst>
        </a:custGeom>
        <a:noFill/>
        <a:ln w="9525">
          <a:solidFill>
            <a:srgbClr xmlns:mc="http://schemas.openxmlformats.org/markup-compatibility/2006" xmlns:a14="http://schemas.microsoft.com/office/drawing/2010/main" val="000000" mc:Ignorable="a14" a14:legacySpreadsheetColorIndex="64"/>
          </a:solidFill>
          <a:prstDash val="solid"/>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22</xdr:col>
      <xdr:colOff>266700</xdr:colOff>
      <xdr:row>95</xdr:row>
      <xdr:rowOff>9525</xdr:rowOff>
    </xdr:from>
    <xdr:to>
      <xdr:col>23</xdr:col>
      <xdr:colOff>0</xdr:colOff>
      <xdr:row>95</xdr:row>
      <xdr:rowOff>9525</xdr:rowOff>
    </xdr:to>
    <xdr:sp macro="" textlink="">
      <xdr:nvSpPr>
        <xdr:cNvPr id="39" name="Line 48"/>
        <xdr:cNvSpPr>
          <a:spLocks noChangeShapeType="1"/>
        </xdr:cNvSpPr>
      </xdr:nvSpPr>
      <xdr:spPr bwMode="auto">
        <a:xfrm flipH="1">
          <a:off x="13677900" y="18468975"/>
          <a:ext cx="342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76200</xdr:colOff>
      <xdr:row>98</xdr:row>
      <xdr:rowOff>95250</xdr:rowOff>
    </xdr:from>
    <xdr:to>
      <xdr:col>25</xdr:col>
      <xdr:colOff>57150</xdr:colOff>
      <xdr:row>101</xdr:row>
      <xdr:rowOff>9525</xdr:rowOff>
    </xdr:to>
    <xdr:sp macro="" textlink="">
      <xdr:nvSpPr>
        <xdr:cNvPr id="40" name="Text 49"/>
        <xdr:cNvSpPr txBox="1">
          <a:spLocks noChangeArrowheads="1"/>
        </xdr:cNvSpPr>
      </xdr:nvSpPr>
      <xdr:spPr bwMode="auto">
        <a:xfrm>
          <a:off x="1295400" y="20659725"/>
          <a:ext cx="14001750" cy="400050"/>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a:cs typeface="Arial"/>
            </a:rPr>
            <a:t>Now you know why  a 75 ohm 1/4 wave matching section is used for the matching of two 50 ohm antennas.</a:t>
          </a:r>
        </a:p>
      </xdr:txBody>
    </xdr:sp>
    <xdr:clientData/>
  </xdr:twoCellAnchor>
  <xdr:twoCellAnchor>
    <xdr:from>
      <xdr:col>1</xdr:col>
      <xdr:colOff>114300</xdr:colOff>
      <xdr:row>102</xdr:row>
      <xdr:rowOff>104775</xdr:rowOff>
    </xdr:from>
    <xdr:to>
      <xdr:col>2</xdr:col>
      <xdr:colOff>47625</xdr:colOff>
      <xdr:row>103</xdr:row>
      <xdr:rowOff>66675</xdr:rowOff>
    </xdr:to>
    <xdr:sp macro="" textlink="">
      <xdr:nvSpPr>
        <xdr:cNvPr id="41" name="Oval 50"/>
        <xdr:cNvSpPr>
          <a:spLocks noChangeArrowheads="1"/>
        </xdr:cNvSpPr>
      </xdr:nvSpPr>
      <xdr:spPr bwMode="auto">
        <a:xfrm>
          <a:off x="723900" y="21316950"/>
          <a:ext cx="542925" cy="1238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15</xdr:col>
      <xdr:colOff>47625</xdr:colOff>
      <xdr:row>121</xdr:row>
      <xdr:rowOff>104775</xdr:rowOff>
    </xdr:from>
    <xdr:to>
      <xdr:col>15</xdr:col>
      <xdr:colOff>161925</xdr:colOff>
      <xdr:row>122</xdr:row>
      <xdr:rowOff>47625</xdr:rowOff>
    </xdr:to>
    <xdr:sp macro="" textlink="">
      <xdr:nvSpPr>
        <xdr:cNvPr id="42" name="Oval 51"/>
        <xdr:cNvSpPr>
          <a:spLocks noChangeArrowheads="1"/>
        </xdr:cNvSpPr>
      </xdr:nvSpPr>
      <xdr:spPr bwMode="auto">
        <a:xfrm>
          <a:off x="9191625" y="24393525"/>
          <a:ext cx="114300" cy="10477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21</xdr:col>
      <xdr:colOff>114300</xdr:colOff>
      <xdr:row>116</xdr:row>
      <xdr:rowOff>95250</xdr:rowOff>
    </xdr:from>
    <xdr:to>
      <xdr:col>22</xdr:col>
      <xdr:colOff>57150</xdr:colOff>
      <xdr:row>117</xdr:row>
      <xdr:rowOff>57150</xdr:rowOff>
    </xdr:to>
    <xdr:sp macro="" textlink="">
      <xdr:nvSpPr>
        <xdr:cNvPr id="43" name="Oval 52"/>
        <xdr:cNvSpPr>
          <a:spLocks noChangeArrowheads="1"/>
        </xdr:cNvSpPr>
      </xdr:nvSpPr>
      <xdr:spPr bwMode="auto">
        <a:xfrm>
          <a:off x="12915900" y="23574375"/>
          <a:ext cx="552450" cy="1238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xdr:col>
      <xdr:colOff>114300</xdr:colOff>
      <xdr:row>112</xdr:row>
      <xdr:rowOff>104775</xdr:rowOff>
    </xdr:from>
    <xdr:to>
      <xdr:col>2</xdr:col>
      <xdr:colOff>47625</xdr:colOff>
      <xdr:row>113</xdr:row>
      <xdr:rowOff>66675</xdr:rowOff>
    </xdr:to>
    <xdr:sp macro="" textlink="">
      <xdr:nvSpPr>
        <xdr:cNvPr id="44" name="Oval 53"/>
        <xdr:cNvSpPr>
          <a:spLocks noChangeArrowheads="1"/>
        </xdr:cNvSpPr>
      </xdr:nvSpPr>
      <xdr:spPr bwMode="auto">
        <a:xfrm>
          <a:off x="723900" y="22936200"/>
          <a:ext cx="542925" cy="1238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xdr:col>
      <xdr:colOff>114300</xdr:colOff>
      <xdr:row>107</xdr:row>
      <xdr:rowOff>104775</xdr:rowOff>
    </xdr:from>
    <xdr:to>
      <xdr:col>2</xdr:col>
      <xdr:colOff>47625</xdr:colOff>
      <xdr:row>108</xdr:row>
      <xdr:rowOff>66675</xdr:rowOff>
    </xdr:to>
    <xdr:sp macro="" textlink="">
      <xdr:nvSpPr>
        <xdr:cNvPr id="45" name="Oval 54"/>
        <xdr:cNvSpPr>
          <a:spLocks noChangeArrowheads="1"/>
        </xdr:cNvSpPr>
      </xdr:nvSpPr>
      <xdr:spPr bwMode="auto">
        <a:xfrm>
          <a:off x="723900" y="22126575"/>
          <a:ext cx="542925" cy="1238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7</xdr:col>
      <xdr:colOff>114300</xdr:colOff>
      <xdr:row>121</xdr:row>
      <xdr:rowOff>114300</xdr:rowOff>
    </xdr:from>
    <xdr:to>
      <xdr:col>8</xdr:col>
      <xdr:colOff>47625</xdr:colOff>
      <xdr:row>122</xdr:row>
      <xdr:rowOff>66675</xdr:rowOff>
    </xdr:to>
    <xdr:sp macro="" textlink="">
      <xdr:nvSpPr>
        <xdr:cNvPr id="46" name="Oval 55"/>
        <xdr:cNvSpPr>
          <a:spLocks noChangeArrowheads="1"/>
        </xdr:cNvSpPr>
      </xdr:nvSpPr>
      <xdr:spPr bwMode="auto">
        <a:xfrm>
          <a:off x="4381500" y="24403050"/>
          <a:ext cx="542925" cy="11430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21</xdr:col>
      <xdr:colOff>114300</xdr:colOff>
      <xdr:row>121</xdr:row>
      <xdr:rowOff>104775</xdr:rowOff>
    </xdr:from>
    <xdr:to>
      <xdr:col>22</xdr:col>
      <xdr:colOff>47625</xdr:colOff>
      <xdr:row>122</xdr:row>
      <xdr:rowOff>47625</xdr:rowOff>
    </xdr:to>
    <xdr:sp macro="" textlink="">
      <xdr:nvSpPr>
        <xdr:cNvPr id="47" name="Oval 56"/>
        <xdr:cNvSpPr>
          <a:spLocks noChangeArrowheads="1"/>
        </xdr:cNvSpPr>
      </xdr:nvSpPr>
      <xdr:spPr bwMode="auto">
        <a:xfrm>
          <a:off x="12915900" y="24393525"/>
          <a:ext cx="542925" cy="10477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2</xdr:col>
      <xdr:colOff>66675</xdr:colOff>
      <xdr:row>105</xdr:row>
      <xdr:rowOff>104775</xdr:rowOff>
    </xdr:from>
    <xdr:to>
      <xdr:col>3</xdr:col>
      <xdr:colOff>152400</xdr:colOff>
      <xdr:row>105</xdr:row>
      <xdr:rowOff>104775</xdr:rowOff>
    </xdr:to>
    <xdr:sp macro="" textlink="">
      <xdr:nvSpPr>
        <xdr:cNvPr id="48" name="Line 57"/>
        <xdr:cNvSpPr>
          <a:spLocks noChangeShapeType="1"/>
        </xdr:cNvSpPr>
      </xdr:nvSpPr>
      <xdr:spPr bwMode="auto">
        <a:xfrm flipH="1">
          <a:off x="1285875" y="21802725"/>
          <a:ext cx="695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38100</xdr:colOff>
      <xdr:row>110</xdr:row>
      <xdr:rowOff>85725</xdr:rowOff>
    </xdr:from>
    <xdr:to>
      <xdr:col>3</xdr:col>
      <xdr:colOff>152400</xdr:colOff>
      <xdr:row>110</xdr:row>
      <xdr:rowOff>85725</xdr:rowOff>
    </xdr:to>
    <xdr:sp macro="" textlink="">
      <xdr:nvSpPr>
        <xdr:cNvPr id="49" name="Line 58"/>
        <xdr:cNvSpPr>
          <a:spLocks noChangeShapeType="1"/>
        </xdr:cNvSpPr>
      </xdr:nvSpPr>
      <xdr:spPr bwMode="auto">
        <a:xfrm flipH="1">
          <a:off x="1257300" y="22593300"/>
          <a:ext cx="723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114300</xdr:colOff>
      <xdr:row>116</xdr:row>
      <xdr:rowOff>104775</xdr:rowOff>
    </xdr:from>
    <xdr:to>
      <xdr:col>2</xdr:col>
      <xdr:colOff>47625</xdr:colOff>
      <xdr:row>117</xdr:row>
      <xdr:rowOff>66675</xdr:rowOff>
    </xdr:to>
    <xdr:sp macro="" textlink="">
      <xdr:nvSpPr>
        <xdr:cNvPr id="50" name="Oval 59"/>
        <xdr:cNvSpPr>
          <a:spLocks noChangeArrowheads="1"/>
        </xdr:cNvSpPr>
      </xdr:nvSpPr>
      <xdr:spPr bwMode="auto">
        <a:xfrm>
          <a:off x="723900" y="23583900"/>
          <a:ext cx="542925" cy="1238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xdr:col>
      <xdr:colOff>114300</xdr:colOff>
      <xdr:row>126</xdr:row>
      <xdr:rowOff>104775</xdr:rowOff>
    </xdr:from>
    <xdr:to>
      <xdr:col>2</xdr:col>
      <xdr:colOff>47625</xdr:colOff>
      <xdr:row>127</xdr:row>
      <xdr:rowOff>66675</xdr:rowOff>
    </xdr:to>
    <xdr:sp macro="" textlink="">
      <xdr:nvSpPr>
        <xdr:cNvPr id="51" name="Oval 60"/>
        <xdr:cNvSpPr>
          <a:spLocks noChangeArrowheads="1"/>
        </xdr:cNvSpPr>
      </xdr:nvSpPr>
      <xdr:spPr bwMode="auto">
        <a:xfrm>
          <a:off x="723900" y="25203150"/>
          <a:ext cx="542925" cy="1238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xdr:col>
      <xdr:colOff>114300</xdr:colOff>
      <xdr:row>121</xdr:row>
      <xdr:rowOff>104775</xdr:rowOff>
    </xdr:from>
    <xdr:to>
      <xdr:col>2</xdr:col>
      <xdr:colOff>47625</xdr:colOff>
      <xdr:row>122</xdr:row>
      <xdr:rowOff>66675</xdr:rowOff>
    </xdr:to>
    <xdr:sp macro="" textlink="">
      <xdr:nvSpPr>
        <xdr:cNvPr id="52" name="Oval 61"/>
        <xdr:cNvSpPr>
          <a:spLocks noChangeArrowheads="1"/>
        </xdr:cNvSpPr>
      </xdr:nvSpPr>
      <xdr:spPr bwMode="auto">
        <a:xfrm>
          <a:off x="723900" y="24393525"/>
          <a:ext cx="542925" cy="1238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2</xdr:col>
      <xdr:colOff>66675</xdr:colOff>
      <xdr:row>119</xdr:row>
      <xdr:rowOff>104775</xdr:rowOff>
    </xdr:from>
    <xdr:to>
      <xdr:col>3</xdr:col>
      <xdr:colOff>152400</xdr:colOff>
      <xdr:row>119</xdr:row>
      <xdr:rowOff>104775</xdr:rowOff>
    </xdr:to>
    <xdr:sp macro="" textlink="">
      <xdr:nvSpPr>
        <xdr:cNvPr id="53" name="Line 62"/>
        <xdr:cNvSpPr>
          <a:spLocks noChangeShapeType="1"/>
        </xdr:cNvSpPr>
      </xdr:nvSpPr>
      <xdr:spPr bwMode="auto">
        <a:xfrm flipH="1">
          <a:off x="1285875" y="24069675"/>
          <a:ext cx="6953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38100</xdr:colOff>
      <xdr:row>124</xdr:row>
      <xdr:rowOff>85725</xdr:rowOff>
    </xdr:from>
    <xdr:to>
      <xdr:col>3</xdr:col>
      <xdr:colOff>152400</xdr:colOff>
      <xdr:row>124</xdr:row>
      <xdr:rowOff>85725</xdr:rowOff>
    </xdr:to>
    <xdr:sp macro="" textlink="">
      <xdr:nvSpPr>
        <xdr:cNvPr id="54" name="Line 63"/>
        <xdr:cNvSpPr>
          <a:spLocks noChangeShapeType="1"/>
        </xdr:cNvSpPr>
      </xdr:nvSpPr>
      <xdr:spPr bwMode="auto">
        <a:xfrm flipH="1">
          <a:off x="1257300" y="24860250"/>
          <a:ext cx="723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21</xdr:col>
      <xdr:colOff>114300</xdr:colOff>
      <xdr:row>126</xdr:row>
      <xdr:rowOff>104775</xdr:rowOff>
    </xdr:from>
    <xdr:to>
      <xdr:col>22</xdr:col>
      <xdr:colOff>57150</xdr:colOff>
      <xdr:row>127</xdr:row>
      <xdr:rowOff>66675</xdr:rowOff>
    </xdr:to>
    <xdr:sp macro="" textlink="">
      <xdr:nvSpPr>
        <xdr:cNvPr id="55" name="Oval 65"/>
        <xdr:cNvSpPr>
          <a:spLocks noChangeArrowheads="1"/>
        </xdr:cNvSpPr>
      </xdr:nvSpPr>
      <xdr:spPr bwMode="auto">
        <a:xfrm>
          <a:off x="12915900" y="25203150"/>
          <a:ext cx="552450" cy="12382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11</xdr:col>
      <xdr:colOff>114300</xdr:colOff>
      <xdr:row>121</xdr:row>
      <xdr:rowOff>104775</xdr:rowOff>
    </xdr:from>
    <xdr:to>
      <xdr:col>12</xdr:col>
      <xdr:colOff>47625</xdr:colOff>
      <xdr:row>122</xdr:row>
      <xdr:rowOff>47625</xdr:rowOff>
    </xdr:to>
    <xdr:sp macro="" textlink="">
      <xdr:nvSpPr>
        <xdr:cNvPr id="56" name="Oval 66"/>
        <xdr:cNvSpPr>
          <a:spLocks noChangeArrowheads="1"/>
        </xdr:cNvSpPr>
      </xdr:nvSpPr>
      <xdr:spPr bwMode="auto">
        <a:xfrm>
          <a:off x="6819900" y="24393525"/>
          <a:ext cx="542925" cy="104775"/>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9</xdr:col>
      <xdr:colOff>85725</xdr:colOff>
      <xdr:row>120</xdr:row>
      <xdr:rowOff>0</xdr:rowOff>
    </xdr:from>
    <xdr:to>
      <xdr:col>9</xdr:col>
      <xdr:colOff>85725</xdr:colOff>
      <xdr:row>121</xdr:row>
      <xdr:rowOff>104775</xdr:rowOff>
    </xdr:to>
    <xdr:sp macro="" textlink="">
      <xdr:nvSpPr>
        <xdr:cNvPr id="57" name="Line 71"/>
        <xdr:cNvSpPr>
          <a:spLocks noChangeShapeType="1"/>
        </xdr:cNvSpPr>
      </xdr:nvSpPr>
      <xdr:spPr bwMode="auto">
        <a:xfrm>
          <a:off x="5572125" y="24126825"/>
          <a:ext cx="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0</xdr:colOff>
      <xdr:row>120</xdr:row>
      <xdr:rowOff>28575</xdr:rowOff>
    </xdr:from>
    <xdr:to>
      <xdr:col>14</xdr:col>
      <xdr:colOff>0</xdr:colOff>
      <xdr:row>121</xdr:row>
      <xdr:rowOff>114300</xdr:rowOff>
    </xdr:to>
    <xdr:sp macro="" textlink="">
      <xdr:nvSpPr>
        <xdr:cNvPr id="58" name="Line 72"/>
        <xdr:cNvSpPr>
          <a:spLocks noChangeShapeType="1"/>
        </xdr:cNvSpPr>
      </xdr:nvSpPr>
      <xdr:spPr bwMode="auto">
        <a:xfrm>
          <a:off x="8534400" y="24155400"/>
          <a:ext cx="0" cy="247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152400</xdr:colOff>
      <xdr:row>119</xdr:row>
      <xdr:rowOff>114300</xdr:rowOff>
    </xdr:from>
    <xdr:to>
      <xdr:col>21</xdr:col>
      <xdr:colOff>114300</xdr:colOff>
      <xdr:row>119</xdr:row>
      <xdr:rowOff>114300</xdr:rowOff>
    </xdr:to>
    <xdr:sp macro="" textlink="">
      <xdr:nvSpPr>
        <xdr:cNvPr id="59" name="Line 73"/>
        <xdr:cNvSpPr>
          <a:spLocks noChangeShapeType="1"/>
        </xdr:cNvSpPr>
      </xdr:nvSpPr>
      <xdr:spPr bwMode="auto">
        <a:xfrm>
          <a:off x="11734800" y="24079200"/>
          <a:ext cx="1181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19</xdr:col>
      <xdr:colOff>142875</xdr:colOff>
      <xdr:row>124</xdr:row>
      <xdr:rowOff>104775</xdr:rowOff>
    </xdr:from>
    <xdr:to>
      <xdr:col>21</xdr:col>
      <xdr:colOff>104775</xdr:colOff>
      <xdr:row>124</xdr:row>
      <xdr:rowOff>104775</xdr:rowOff>
    </xdr:to>
    <xdr:sp macro="" textlink="">
      <xdr:nvSpPr>
        <xdr:cNvPr id="60" name="Line 74"/>
        <xdr:cNvSpPr>
          <a:spLocks noChangeShapeType="1"/>
        </xdr:cNvSpPr>
      </xdr:nvSpPr>
      <xdr:spPr bwMode="auto">
        <a:xfrm>
          <a:off x="11725275" y="24879300"/>
          <a:ext cx="1181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22</xdr:col>
      <xdr:colOff>0</xdr:colOff>
      <xdr:row>84</xdr:row>
      <xdr:rowOff>85725</xdr:rowOff>
    </xdr:from>
    <xdr:to>
      <xdr:col>22</xdr:col>
      <xdr:colOff>219075</xdr:colOff>
      <xdr:row>86</xdr:row>
      <xdr:rowOff>104775</xdr:rowOff>
    </xdr:to>
    <xdr:sp macro="" textlink="">
      <xdr:nvSpPr>
        <xdr:cNvPr id="61" name="Drawing 75"/>
        <xdr:cNvSpPr>
          <a:spLocks/>
        </xdr:cNvSpPr>
      </xdr:nvSpPr>
      <xdr:spPr bwMode="auto">
        <a:xfrm>
          <a:off x="13411200" y="16764000"/>
          <a:ext cx="219075" cy="342900"/>
        </a:xfrm>
        <a:custGeom>
          <a:avLst/>
          <a:gdLst>
            <a:gd name="T0" fmla="*/ 0 w 16384"/>
            <a:gd name="T1" fmla="*/ 0 h 16384"/>
            <a:gd name="T2" fmla="*/ 11565 w 16384"/>
            <a:gd name="T3" fmla="*/ 0 h 16384"/>
            <a:gd name="T4" fmla="*/ 8674 w 16384"/>
            <a:gd name="T5" fmla="*/ 3511 h 16384"/>
            <a:gd name="T6" fmla="*/ 13493 w 16384"/>
            <a:gd name="T7" fmla="*/ 3511 h 16384"/>
            <a:gd name="T8" fmla="*/ 10601 w 16384"/>
            <a:gd name="T9" fmla="*/ 6437 h 16384"/>
            <a:gd name="T10" fmla="*/ 16384 w 16384"/>
            <a:gd name="T11" fmla="*/ 6437 h 16384"/>
            <a:gd name="T12" fmla="*/ 11565 w 16384"/>
            <a:gd name="T13" fmla="*/ 9362 h 16384"/>
            <a:gd name="T14" fmla="*/ 16384 w 16384"/>
            <a:gd name="T15" fmla="*/ 9362 h 16384"/>
            <a:gd name="T16" fmla="*/ 14456 w 16384"/>
            <a:gd name="T17" fmla="*/ 11118 h 16384"/>
            <a:gd name="T18" fmla="*/ 14456 w 16384"/>
            <a:gd name="T19" fmla="*/ 16384 h 16384"/>
            <a:gd name="T20" fmla="*/ 964 w 16384"/>
            <a:gd name="T21" fmla="*/ 16384 h 16384"/>
            <a:gd name="T22" fmla="*/ 0 w 16384"/>
            <a:gd name="T23" fmla="*/ 3511 h 16384"/>
            <a:gd name="T24" fmla="*/ 0 w 16384"/>
            <a:gd name="T25" fmla="*/ 5266 h 16384"/>
            <a:gd name="T26" fmla="*/ 0 w 16384"/>
            <a:gd name="T27" fmla="*/ 4681 h 16384"/>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 ang="0">
              <a:pos x="T20" y="T21"/>
            </a:cxn>
            <a:cxn ang="0">
              <a:pos x="T22" y="T23"/>
            </a:cxn>
            <a:cxn ang="0">
              <a:pos x="T24" y="T25"/>
            </a:cxn>
            <a:cxn ang="0">
              <a:pos x="T26" y="T27"/>
            </a:cxn>
          </a:cxnLst>
          <a:rect l="0" t="0" r="r" b="b"/>
          <a:pathLst>
            <a:path w="16384" h="16384">
              <a:moveTo>
                <a:pt x="0" y="0"/>
              </a:moveTo>
              <a:lnTo>
                <a:pt x="11565" y="0"/>
              </a:lnTo>
              <a:lnTo>
                <a:pt x="8674" y="3511"/>
              </a:lnTo>
              <a:lnTo>
                <a:pt x="13493" y="3511"/>
              </a:lnTo>
              <a:lnTo>
                <a:pt x="10601" y="6437"/>
              </a:lnTo>
              <a:lnTo>
                <a:pt x="16384" y="6437"/>
              </a:lnTo>
              <a:lnTo>
                <a:pt x="11565" y="9362"/>
              </a:lnTo>
              <a:lnTo>
                <a:pt x="16384" y="9362"/>
              </a:lnTo>
              <a:lnTo>
                <a:pt x="14456" y="11118"/>
              </a:lnTo>
              <a:lnTo>
                <a:pt x="14456" y="16384"/>
              </a:lnTo>
              <a:lnTo>
                <a:pt x="964" y="16384"/>
              </a:lnTo>
              <a:lnTo>
                <a:pt x="0" y="3511"/>
              </a:lnTo>
              <a:lnTo>
                <a:pt x="0" y="5266"/>
              </a:lnTo>
              <a:lnTo>
                <a:pt x="0" y="4681"/>
              </a:lnTo>
            </a:path>
          </a:pathLst>
        </a:custGeom>
        <a:noFill/>
        <a:ln w="9525">
          <a:solidFill>
            <a:srgbClr xmlns:mc="http://schemas.openxmlformats.org/markup-compatibility/2006" xmlns:a14="http://schemas.microsoft.com/office/drawing/2010/main" val="000000" mc:Ignorable="a14" a14:legacySpreadsheetColorIndex="64"/>
          </a:solidFill>
          <a:prstDash val="solid"/>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57150</xdr:colOff>
      <xdr:row>31</xdr:row>
      <xdr:rowOff>95250</xdr:rowOff>
    </xdr:from>
    <xdr:to>
      <xdr:col>2</xdr:col>
      <xdr:colOff>190500</xdr:colOff>
      <xdr:row>34</xdr:row>
      <xdr:rowOff>76200</xdr:rowOff>
    </xdr:to>
    <xdr:sp macro="" textlink="">
      <xdr:nvSpPr>
        <xdr:cNvPr id="2" name="Line 17"/>
        <xdr:cNvSpPr>
          <a:spLocks noChangeShapeType="1"/>
        </xdr:cNvSpPr>
      </xdr:nvSpPr>
      <xdr:spPr bwMode="auto">
        <a:xfrm flipH="1" flipV="1">
          <a:off x="1276350" y="5276850"/>
          <a:ext cx="133350"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31</xdr:row>
      <xdr:rowOff>85725</xdr:rowOff>
    </xdr:from>
    <xdr:to>
      <xdr:col>2</xdr:col>
      <xdr:colOff>209550</xdr:colOff>
      <xdr:row>33</xdr:row>
      <xdr:rowOff>28575</xdr:rowOff>
    </xdr:to>
    <xdr:sp macro="" textlink="">
      <xdr:nvSpPr>
        <xdr:cNvPr id="3" name="Line 18"/>
        <xdr:cNvSpPr>
          <a:spLocks noChangeShapeType="1"/>
        </xdr:cNvSpPr>
      </xdr:nvSpPr>
      <xdr:spPr bwMode="auto">
        <a:xfrm flipH="1" flipV="1">
          <a:off x="1314450" y="5267325"/>
          <a:ext cx="1143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47625</xdr:colOff>
      <xdr:row>31</xdr:row>
      <xdr:rowOff>38100</xdr:rowOff>
    </xdr:from>
    <xdr:to>
      <xdr:col>2</xdr:col>
      <xdr:colOff>161925</xdr:colOff>
      <xdr:row>31</xdr:row>
      <xdr:rowOff>123825</xdr:rowOff>
    </xdr:to>
    <xdr:sp macro="" textlink="">
      <xdr:nvSpPr>
        <xdr:cNvPr id="4" name="Oval 22"/>
        <xdr:cNvSpPr>
          <a:spLocks noChangeArrowheads="1"/>
        </xdr:cNvSpPr>
      </xdr:nvSpPr>
      <xdr:spPr bwMode="auto">
        <a:xfrm>
          <a:off x="1266825" y="5219700"/>
          <a:ext cx="114300" cy="85725"/>
        </a:xfrm>
        <a:prstGeom prst="ellipse">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2</xdr:col>
      <xdr:colOff>104775</xdr:colOff>
      <xdr:row>31</xdr:row>
      <xdr:rowOff>85725</xdr:rowOff>
    </xdr:from>
    <xdr:to>
      <xdr:col>2</xdr:col>
      <xdr:colOff>123825</xdr:colOff>
      <xdr:row>31</xdr:row>
      <xdr:rowOff>142875</xdr:rowOff>
    </xdr:to>
    <xdr:sp macro="" textlink="">
      <xdr:nvSpPr>
        <xdr:cNvPr id="5" name="Line 23"/>
        <xdr:cNvSpPr>
          <a:spLocks noChangeShapeType="1"/>
        </xdr:cNvSpPr>
      </xdr:nvSpPr>
      <xdr:spPr bwMode="auto">
        <a:xfrm>
          <a:off x="1323975" y="5267325"/>
          <a:ext cx="1905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581025</xdr:colOff>
      <xdr:row>29</xdr:row>
      <xdr:rowOff>95250</xdr:rowOff>
    </xdr:from>
    <xdr:to>
      <xdr:col>2</xdr:col>
      <xdr:colOff>47625</xdr:colOff>
      <xdr:row>31</xdr:row>
      <xdr:rowOff>76200</xdr:rowOff>
    </xdr:to>
    <xdr:sp macro="" textlink="">
      <xdr:nvSpPr>
        <xdr:cNvPr id="6" name="Line 24"/>
        <xdr:cNvSpPr>
          <a:spLocks noChangeShapeType="1"/>
        </xdr:cNvSpPr>
      </xdr:nvSpPr>
      <xdr:spPr bwMode="auto">
        <a:xfrm flipH="1" flipV="1">
          <a:off x="1190625" y="4953000"/>
          <a:ext cx="7620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685800</xdr:colOff>
      <xdr:row>29</xdr:row>
      <xdr:rowOff>85725</xdr:rowOff>
    </xdr:from>
    <xdr:to>
      <xdr:col>2</xdr:col>
      <xdr:colOff>171450</xdr:colOff>
      <xdr:row>31</xdr:row>
      <xdr:rowOff>66675</xdr:rowOff>
    </xdr:to>
    <xdr:sp macro="" textlink="">
      <xdr:nvSpPr>
        <xdr:cNvPr id="7" name="Line 25"/>
        <xdr:cNvSpPr>
          <a:spLocks noChangeShapeType="1"/>
        </xdr:cNvSpPr>
      </xdr:nvSpPr>
      <xdr:spPr bwMode="auto">
        <a:xfrm flipH="1" flipV="1">
          <a:off x="1219200" y="4943475"/>
          <a:ext cx="17145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381000</xdr:colOff>
      <xdr:row>34</xdr:row>
      <xdr:rowOff>57150</xdr:rowOff>
    </xdr:from>
    <xdr:to>
      <xdr:col>1</xdr:col>
      <xdr:colOff>676275</xdr:colOff>
      <xdr:row>36</xdr:row>
      <xdr:rowOff>0</xdr:rowOff>
    </xdr:to>
    <xdr:sp macro="" textlink="">
      <xdr:nvSpPr>
        <xdr:cNvPr id="8" name="Line 28"/>
        <xdr:cNvSpPr>
          <a:spLocks noChangeShapeType="1"/>
        </xdr:cNvSpPr>
      </xdr:nvSpPr>
      <xdr:spPr bwMode="auto">
        <a:xfrm flipH="1">
          <a:off x="990600" y="5724525"/>
          <a:ext cx="2286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36</xdr:row>
      <xdr:rowOff>76200</xdr:rowOff>
    </xdr:from>
    <xdr:to>
      <xdr:col>2</xdr:col>
      <xdr:colOff>361950</xdr:colOff>
      <xdr:row>36</xdr:row>
      <xdr:rowOff>76200</xdr:rowOff>
    </xdr:to>
    <xdr:sp macro="" textlink="">
      <xdr:nvSpPr>
        <xdr:cNvPr id="9" name="Line 31"/>
        <xdr:cNvSpPr>
          <a:spLocks noChangeShapeType="1"/>
        </xdr:cNvSpPr>
      </xdr:nvSpPr>
      <xdr:spPr bwMode="auto">
        <a:xfrm>
          <a:off x="1228725" y="60674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19050</xdr:colOff>
      <xdr:row>36</xdr:row>
      <xdr:rowOff>76200</xdr:rowOff>
    </xdr:from>
    <xdr:to>
      <xdr:col>4</xdr:col>
      <xdr:colOff>600075</xdr:colOff>
      <xdr:row>36</xdr:row>
      <xdr:rowOff>76200</xdr:rowOff>
    </xdr:to>
    <xdr:sp macro="" textlink="">
      <xdr:nvSpPr>
        <xdr:cNvPr id="10" name="Line 32"/>
        <xdr:cNvSpPr>
          <a:spLocks noChangeShapeType="1"/>
        </xdr:cNvSpPr>
      </xdr:nvSpPr>
      <xdr:spPr bwMode="auto">
        <a:xfrm flipH="1">
          <a:off x="2457450" y="6067425"/>
          <a:ext cx="581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36</xdr:row>
      <xdr:rowOff>9525</xdr:rowOff>
    </xdr:from>
    <xdr:to>
      <xdr:col>2</xdr:col>
      <xdr:colOff>200025</xdr:colOff>
      <xdr:row>38</xdr:row>
      <xdr:rowOff>142875</xdr:rowOff>
    </xdr:to>
    <xdr:sp macro="" textlink="">
      <xdr:nvSpPr>
        <xdr:cNvPr id="11" name="Line 35"/>
        <xdr:cNvSpPr>
          <a:spLocks noChangeShapeType="1"/>
        </xdr:cNvSpPr>
      </xdr:nvSpPr>
      <xdr:spPr bwMode="auto">
        <a:xfrm flipH="1">
          <a:off x="1314450" y="6000750"/>
          <a:ext cx="104775"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34</xdr:row>
      <xdr:rowOff>0</xdr:rowOff>
    </xdr:from>
    <xdr:to>
      <xdr:col>2</xdr:col>
      <xdr:colOff>95250</xdr:colOff>
      <xdr:row>34</xdr:row>
      <xdr:rowOff>76200</xdr:rowOff>
    </xdr:to>
    <xdr:sp macro="" textlink="">
      <xdr:nvSpPr>
        <xdr:cNvPr id="12" name="Line 38"/>
        <xdr:cNvSpPr>
          <a:spLocks noChangeShapeType="1"/>
        </xdr:cNvSpPr>
      </xdr:nvSpPr>
      <xdr:spPr bwMode="auto">
        <a:xfrm>
          <a:off x="13144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295275</xdr:colOff>
      <xdr:row>33</xdr:row>
      <xdr:rowOff>38100</xdr:rowOff>
    </xdr:from>
    <xdr:to>
      <xdr:col>2</xdr:col>
      <xdr:colOff>295275</xdr:colOff>
      <xdr:row>34</xdr:row>
      <xdr:rowOff>76200</xdr:rowOff>
    </xdr:to>
    <xdr:sp macro="" textlink="">
      <xdr:nvSpPr>
        <xdr:cNvPr id="13" name="Line 39"/>
        <xdr:cNvSpPr>
          <a:spLocks noChangeShapeType="1"/>
        </xdr:cNvSpPr>
      </xdr:nvSpPr>
      <xdr:spPr bwMode="auto">
        <a:xfrm>
          <a:off x="15144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114300</xdr:colOff>
      <xdr:row>34</xdr:row>
      <xdr:rowOff>9525</xdr:rowOff>
    </xdr:from>
    <xdr:to>
      <xdr:col>3</xdr:col>
      <xdr:colOff>114300</xdr:colOff>
      <xdr:row>35</xdr:row>
      <xdr:rowOff>0</xdr:rowOff>
    </xdr:to>
    <xdr:sp macro="" textlink="">
      <xdr:nvSpPr>
        <xdr:cNvPr id="14" name="Line 40"/>
        <xdr:cNvSpPr>
          <a:spLocks noChangeShapeType="1"/>
        </xdr:cNvSpPr>
      </xdr:nvSpPr>
      <xdr:spPr bwMode="auto">
        <a:xfrm>
          <a:off x="1943100" y="567690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285750</xdr:colOff>
      <xdr:row>34</xdr:row>
      <xdr:rowOff>0</xdr:rowOff>
    </xdr:from>
    <xdr:to>
      <xdr:col>3</xdr:col>
      <xdr:colOff>285750</xdr:colOff>
      <xdr:row>34</xdr:row>
      <xdr:rowOff>76200</xdr:rowOff>
    </xdr:to>
    <xdr:sp macro="" textlink="">
      <xdr:nvSpPr>
        <xdr:cNvPr id="15" name="Line 41"/>
        <xdr:cNvSpPr>
          <a:spLocks noChangeShapeType="1"/>
        </xdr:cNvSpPr>
      </xdr:nvSpPr>
      <xdr:spPr bwMode="auto">
        <a:xfrm>
          <a:off x="21145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428625</xdr:colOff>
      <xdr:row>35</xdr:row>
      <xdr:rowOff>0</xdr:rowOff>
    </xdr:from>
    <xdr:to>
      <xdr:col>3</xdr:col>
      <xdr:colOff>438150</xdr:colOff>
      <xdr:row>35</xdr:row>
      <xdr:rowOff>0</xdr:rowOff>
    </xdr:to>
    <xdr:sp macro="" textlink="">
      <xdr:nvSpPr>
        <xdr:cNvPr id="16" name="Line 42"/>
        <xdr:cNvSpPr>
          <a:spLocks noChangeShapeType="1"/>
        </xdr:cNvSpPr>
      </xdr:nvSpPr>
      <xdr:spPr bwMode="auto">
        <a:xfrm>
          <a:off x="2257425" y="5829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647700</xdr:colOff>
      <xdr:row>34</xdr:row>
      <xdr:rowOff>0</xdr:rowOff>
    </xdr:from>
    <xdr:to>
      <xdr:col>3</xdr:col>
      <xdr:colOff>647700</xdr:colOff>
      <xdr:row>35</xdr:row>
      <xdr:rowOff>9525</xdr:rowOff>
    </xdr:to>
    <xdr:sp macro="" textlink="">
      <xdr:nvSpPr>
        <xdr:cNvPr id="17" name="Line 43"/>
        <xdr:cNvSpPr>
          <a:spLocks noChangeShapeType="1"/>
        </xdr:cNvSpPr>
      </xdr:nvSpPr>
      <xdr:spPr bwMode="auto">
        <a:xfrm>
          <a:off x="2438400" y="5667375"/>
          <a:ext cx="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104775</xdr:colOff>
      <xdr:row>33</xdr:row>
      <xdr:rowOff>38100</xdr:rowOff>
    </xdr:from>
    <xdr:to>
      <xdr:col>4</xdr:col>
      <xdr:colOff>104775</xdr:colOff>
      <xdr:row>35</xdr:row>
      <xdr:rowOff>9525</xdr:rowOff>
    </xdr:to>
    <xdr:sp macro="" textlink="">
      <xdr:nvSpPr>
        <xdr:cNvPr id="18" name="Line 44"/>
        <xdr:cNvSpPr>
          <a:spLocks noChangeShapeType="1"/>
        </xdr:cNvSpPr>
      </xdr:nvSpPr>
      <xdr:spPr bwMode="auto">
        <a:xfrm>
          <a:off x="2543175" y="5543550"/>
          <a:ext cx="0" cy="295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247650</xdr:colOff>
      <xdr:row>34</xdr:row>
      <xdr:rowOff>0</xdr:rowOff>
    </xdr:from>
    <xdr:to>
      <xdr:col>4</xdr:col>
      <xdr:colOff>247650</xdr:colOff>
      <xdr:row>34</xdr:row>
      <xdr:rowOff>76200</xdr:rowOff>
    </xdr:to>
    <xdr:sp macro="" textlink="">
      <xdr:nvSpPr>
        <xdr:cNvPr id="19" name="Line 45"/>
        <xdr:cNvSpPr>
          <a:spLocks noChangeShapeType="1"/>
        </xdr:cNvSpPr>
      </xdr:nvSpPr>
      <xdr:spPr bwMode="auto">
        <a:xfrm>
          <a:off x="26860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428625</xdr:colOff>
      <xdr:row>33</xdr:row>
      <xdr:rowOff>38100</xdr:rowOff>
    </xdr:from>
    <xdr:to>
      <xdr:col>4</xdr:col>
      <xdr:colOff>428625</xdr:colOff>
      <xdr:row>35</xdr:row>
      <xdr:rowOff>0</xdr:rowOff>
    </xdr:to>
    <xdr:sp macro="" textlink="">
      <xdr:nvSpPr>
        <xdr:cNvPr id="20" name="Line 46"/>
        <xdr:cNvSpPr>
          <a:spLocks noChangeShapeType="1"/>
        </xdr:cNvSpPr>
      </xdr:nvSpPr>
      <xdr:spPr bwMode="auto">
        <a:xfrm>
          <a:off x="2867025" y="5543550"/>
          <a:ext cx="0" cy="285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561975</xdr:colOff>
      <xdr:row>33</xdr:row>
      <xdr:rowOff>38100</xdr:rowOff>
    </xdr:from>
    <xdr:to>
      <xdr:col>4</xdr:col>
      <xdr:colOff>561975</xdr:colOff>
      <xdr:row>34</xdr:row>
      <xdr:rowOff>76200</xdr:rowOff>
    </xdr:to>
    <xdr:sp macro="" textlink="">
      <xdr:nvSpPr>
        <xdr:cNvPr id="21" name="Line 47"/>
        <xdr:cNvSpPr>
          <a:spLocks noChangeShapeType="1"/>
        </xdr:cNvSpPr>
      </xdr:nvSpPr>
      <xdr:spPr bwMode="auto">
        <a:xfrm>
          <a:off x="30003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466725</xdr:colOff>
      <xdr:row>34</xdr:row>
      <xdr:rowOff>19050</xdr:rowOff>
    </xdr:from>
    <xdr:to>
      <xdr:col>3</xdr:col>
      <xdr:colOff>466725</xdr:colOff>
      <xdr:row>34</xdr:row>
      <xdr:rowOff>76200</xdr:rowOff>
    </xdr:to>
    <xdr:sp macro="" textlink="">
      <xdr:nvSpPr>
        <xdr:cNvPr id="22" name="Line 48"/>
        <xdr:cNvSpPr>
          <a:spLocks noChangeShapeType="1"/>
        </xdr:cNvSpPr>
      </xdr:nvSpPr>
      <xdr:spPr bwMode="auto">
        <a:xfrm>
          <a:off x="2295525" y="5686425"/>
          <a:ext cx="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114300</xdr:colOff>
      <xdr:row>6</xdr:row>
      <xdr:rowOff>104775</xdr:rowOff>
    </xdr:from>
    <xdr:to>
      <xdr:col>0</xdr:col>
      <xdr:colOff>752475</xdr:colOff>
      <xdr:row>6</xdr:row>
      <xdr:rowOff>104775</xdr:rowOff>
    </xdr:to>
    <xdr:sp macro="" textlink="">
      <xdr:nvSpPr>
        <xdr:cNvPr id="23" name="Line 53"/>
        <xdr:cNvSpPr>
          <a:spLocks noChangeShapeType="1"/>
        </xdr:cNvSpPr>
      </xdr:nvSpPr>
      <xdr:spPr bwMode="auto">
        <a:xfrm>
          <a:off x="114300" y="123825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14</xdr:row>
      <xdr:rowOff>85725</xdr:rowOff>
    </xdr:from>
    <xdr:to>
      <xdr:col>0</xdr:col>
      <xdr:colOff>733425</xdr:colOff>
      <xdr:row>14</xdr:row>
      <xdr:rowOff>85725</xdr:rowOff>
    </xdr:to>
    <xdr:sp macro="" textlink="">
      <xdr:nvSpPr>
        <xdr:cNvPr id="24" name="Line 55"/>
        <xdr:cNvSpPr>
          <a:spLocks noChangeShapeType="1"/>
        </xdr:cNvSpPr>
      </xdr:nvSpPr>
      <xdr:spPr bwMode="auto">
        <a:xfrm>
          <a:off x="114300" y="251460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76200</xdr:colOff>
      <xdr:row>21</xdr:row>
      <xdr:rowOff>85725</xdr:rowOff>
    </xdr:from>
    <xdr:to>
      <xdr:col>3</xdr:col>
      <xdr:colOff>504825</xdr:colOff>
      <xdr:row>21</xdr:row>
      <xdr:rowOff>85725</xdr:rowOff>
    </xdr:to>
    <xdr:sp macro="" textlink="">
      <xdr:nvSpPr>
        <xdr:cNvPr id="25" name="Line 56"/>
        <xdr:cNvSpPr>
          <a:spLocks noChangeShapeType="1"/>
        </xdr:cNvSpPr>
      </xdr:nvSpPr>
      <xdr:spPr bwMode="auto">
        <a:xfrm flipH="1">
          <a:off x="1905000" y="36480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20</xdr:row>
      <xdr:rowOff>0</xdr:rowOff>
    </xdr:from>
    <xdr:to>
      <xdr:col>5</xdr:col>
      <xdr:colOff>228600</xdr:colOff>
      <xdr:row>20</xdr:row>
      <xdr:rowOff>0</xdr:rowOff>
    </xdr:to>
    <xdr:sp macro="" textlink="">
      <xdr:nvSpPr>
        <xdr:cNvPr id="26" name="Line 58"/>
        <xdr:cNvSpPr>
          <a:spLocks noChangeShapeType="1"/>
        </xdr:cNvSpPr>
      </xdr:nvSpPr>
      <xdr:spPr bwMode="auto">
        <a:xfrm>
          <a:off x="3124200" y="340042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34</xdr:row>
      <xdr:rowOff>0</xdr:rowOff>
    </xdr:from>
    <xdr:to>
      <xdr:col>5</xdr:col>
      <xdr:colOff>152400</xdr:colOff>
      <xdr:row>34</xdr:row>
      <xdr:rowOff>0</xdr:rowOff>
    </xdr:to>
    <xdr:sp macro="" textlink="">
      <xdr:nvSpPr>
        <xdr:cNvPr id="27" name="Line 59"/>
        <xdr:cNvSpPr>
          <a:spLocks noChangeShapeType="1"/>
        </xdr:cNvSpPr>
      </xdr:nvSpPr>
      <xdr:spPr bwMode="auto">
        <a:xfrm>
          <a:off x="3114675" y="5667375"/>
          <a:ext cx="857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35</xdr:row>
      <xdr:rowOff>0</xdr:rowOff>
    </xdr:from>
    <xdr:to>
      <xdr:col>5</xdr:col>
      <xdr:colOff>142875</xdr:colOff>
      <xdr:row>35</xdr:row>
      <xdr:rowOff>0</xdr:rowOff>
    </xdr:to>
    <xdr:sp macro="" textlink="">
      <xdr:nvSpPr>
        <xdr:cNvPr id="28" name="Line 60"/>
        <xdr:cNvSpPr>
          <a:spLocks noChangeShapeType="1"/>
        </xdr:cNvSpPr>
      </xdr:nvSpPr>
      <xdr:spPr bwMode="auto">
        <a:xfrm>
          <a:off x="3114675" y="5829300"/>
          <a:ext cx="762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47625</xdr:colOff>
      <xdr:row>48</xdr:row>
      <xdr:rowOff>152400</xdr:rowOff>
    </xdr:from>
    <xdr:to>
      <xdr:col>5</xdr:col>
      <xdr:colOff>152400</xdr:colOff>
      <xdr:row>48</xdr:row>
      <xdr:rowOff>152400</xdr:rowOff>
    </xdr:to>
    <xdr:sp macro="" textlink="">
      <xdr:nvSpPr>
        <xdr:cNvPr id="29" name="Line 61"/>
        <xdr:cNvSpPr>
          <a:spLocks noChangeShapeType="1"/>
        </xdr:cNvSpPr>
      </xdr:nvSpPr>
      <xdr:spPr bwMode="auto">
        <a:xfrm>
          <a:off x="3095625" y="8086725"/>
          <a:ext cx="1047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76200</xdr:colOff>
      <xdr:row>35</xdr:row>
      <xdr:rowOff>9525</xdr:rowOff>
    </xdr:from>
    <xdr:to>
      <xdr:col>5</xdr:col>
      <xdr:colOff>76200</xdr:colOff>
      <xdr:row>42</xdr:row>
      <xdr:rowOff>0</xdr:rowOff>
    </xdr:to>
    <xdr:sp macro="" textlink="">
      <xdr:nvSpPr>
        <xdr:cNvPr id="30" name="Line 62"/>
        <xdr:cNvSpPr>
          <a:spLocks noChangeShapeType="1"/>
        </xdr:cNvSpPr>
      </xdr:nvSpPr>
      <xdr:spPr bwMode="auto">
        <a:xfrm flipV="1">
          <a:off x="3124200" y="5838825"/>
          <a:ext cx="0" cy="11239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43</xdr:row>
      <xdr:rowOff>0</xdr:rowOff>
    </xdr:from>
    <xdr:to>
      <xdr:col>5</xdr:col>
      <xdr:colOff>76200</xdr:colOff>
      <xdr:row>48</xdr:row>
      <xdr:rowOff>123825</xdr:rowOff>
    </xdr:to>
    <xdr:sp macro="" textlink="">
      <xdr:nvSpPr>
        <xdr:cNvPr id="31" name="Line 63"/>
        <xdr:cNvSpPr>
          <a:spLocks noChangeShapeType="1"/>
        </xdr:cNvSpPr>
      </xdr:nvSpPr>
      <xdr:spPr bwMode="auto">
        <a:xfrm>
          <a:off x="3124200" y="7124700"/>
          <a:ext cx="0" cy="933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27</xdr:row>
      <xdr:rowOff>0</xdr:rowOff>
    </xdr:from>
    <xdr:to>
      <xdr:col>5</xdr:col>
      <xdr:colOff>76200</xdr:colOff>
      <xdr:row>33</xdr:row>
      <xdr:rowOff>28575</xdr:rowOff>
    </xdr:to>
    <xdr:sp macro="" textlink="">
      <xdr:nvSpPr>
        <xdr:cNvPr id="32" name="Line 64"/>
        <xdr:cNvSpPr>
          <a:spLocks noChangeShapeType="1"/>
        </xdr:cNvSpPr>
      </xdr:nvSpPr>
      <xdr:spPr bwMode="auto">
        <a:xfrm>
          <a:off x="3124200" y="4533900"/>
          <a:ext cx="0"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20</xdr:row>
      <xdr:rowOff>0</xdr:rowOff>
    </xdr:from>
    <xdr:to>
      <xdr:col>5</xdr:col>
      <xdr:colOff>76200</xdr:colOff>
      <xdr:row>26</xdr:row>
      <xdr:rowOff>0</xdr:rowOff>
    </xdr:to>
    <xdr:sp macro="" textlink="">
      <xdr:nvSpPr>
        <xdr:cNvPr id="33" name="Line 65"/>
        <xdr:cNvSpPr>
          <a:spLocks noChangeShapeType="1"/>
        </xdr:cNvSpPr>
      </xdr:nvSpPr>
      <xdr:spPr bwMode="auto">
        <a:xfrm flipV="1">
          <a:off x="3124200" y="3400425"/>
          <a:ext cx="0" cy="971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20</xdr:row>
      <xdr:rowOff>0</xdr:rowOff>
    </xdr:from>
    <xdr:to>
      <xdr:col>5</xdr:col>
      <xdr:colOff>9525</xdr:colOff>
      <xdr:row>20</xdr:row>
      <xdr:rowOff>0</xdr:rowOff>
    </xdr:to>
    <xdr:sp macro="" textlink="">
      <xdr:nvSpPr>
        <xdr:cNvPr id="34" name="Arc 68"/>
        <xdr:cNvSpPr>
          <a:spLocks/>
        </xdr:cNvSpPr>
      </xdr:nvSpPr>
      <xdr:spPr bwMode="auto">
        <a:xfrm>
          <a:off x="3048000" y="3400425"/>
          <a:ext cx="9525" cy="0"/>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xdr:col>
      <xdr:colOff>419100</xdr:colOff>
      <xdr:row>27</xdr:row>
      <xdr:rowOff>57150</xdr:rowOff>
    </xdr:from>
    <xdr:to>
      <xdr:col>1</xdr:col>
      <xdr:colOff>666750</xdr:colOff>
      <xdr:row>32</xdr:row>
      <xdr:rowOff>142875</xdr:rowOff>
    </xdr:to>
    <xdr:sp macro="" textlink="">
      <xdr:nvSpPr>
        <xdr:cNvPr id="35" name="Line 70"/>
        <xdr:cNvSpPr>
          <a:spLocks noChangeShapeType="1"/>
        </xdr:cNvSpPr>
      </xdr:nvSpPr>
      <xdr:spPr bwMode="auto">
        <a:xfrm>
          <a:off x="1028700" y="4591050"/>
          <a:ext cx="190500" cy="895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57150</xdr:colOff>
      <xdr:row>32</xdr:row>
      <xdr:rowOff>95250</xdr:rowOff>
    </xdr:from>
    <xdr:to>
      <xdr:col>2</xdr:col>
      <xdr:colOff>190500</xdr:colOff>
      <xdr:row>35</xdr:row>
      <xdr:rowOff>76200</xdr:rowOff>
    </xdr:to>
    <xdr:sp macro="" textlink="">
      <xdr:nvSpPr>
        <xdr:cNvPr id="2" name="Line 17"/>
        <xdr:cNvSpPr>
          <a:spLocks noChangeShapeType="1"/>
        </xdr:cNvSpPr>
      </xdr:nvSpPr>
      <xdr:spPr bwMode="auto">
        <a:xfrm flipH="1" flipV="1">
          <a:off x="1276350" y="5276850"/>
          <a:ext cx="133350"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32</xdr:row>
      <xdr:rowOff>85725</xdr:rowOff>
    </xdr:from>
    <xdr:to>
      <xdr:col>2</xdr:col>
      <xdr:colOff>209550</xdr:colOff>
      <xdr:row>34</xdr:row>
      <xdr:rowOff>28575</xdr:rowOff>
    </xdr:to>
    <xdr:sp macro="" textlink="">
      <xdr:nvSpPr>
        <xdr:cNvPr id="3" name="Line 18"/>
        <xdr:cNvSpPr>
          <a:spLocks noChangeShapeType="1"/>
        </xdr:cNvSpPr>
      </xdr:nvSpPr>
      <xdr:spPr bwMode="auto">
        <a:xfrm flipH="1" flipV="1">
          <a:off x="1314450" y="5267325"/>
          <a:ext cx="1143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47625</xdr:colOff>
      <xdr:row>32</xdr:row>
      <xdr:rowOff>38100</xdr:rowOff>
    </xdr:from>
    <xdr:to>
      <xdr:col>2</xdr:col>
      <xdr:colOff>161925</xdr:colOff>
      <xdr:row>32</xdr:row>
      <xdr:rowOff>123825</xdr:rowOff>
    </xdr:to>
    <xdr:sp macro="" textlink="">
      <xdr:nvSpPr>
        <xdr:cNvPr id="4" name="Oval 22"/>
        <xdr:cNvSpPr>
          <a:spLocks noChangeArrowheads="1"/>
        </xdr:cNvSpPr>
      </xdr:nvSpPr>
      <xdr:spPr bwMode="auto">
        <a:xfrm>
          <a:off x="1266825" y="5219700"/>
          <a:ext cx="114300" cy="85725"/>
        </a:xfrm>
        <a:prstGeom prst="ellipse">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2</xdr:col>
      <xdr:colOff>104775</xdr:colOff>
      <xdr:row>32</xdr:row>
      <xdr:rowOff>85725</xdr:rowOff>
    </xdr:from>
    <xdr:to>
      <xdr:col>2</xdr:col>
      <xdr:colOff>123825</xdr:colOff>
      <xdr:row>32</xdr:row>
      <xdr:rowOff>142875</xdr:rowOff>
    </xdr:to>
    <xdr:sp macro="" textlink="">
      <xdr:nvSpPr>
        <xdr:cNvPr id="5" name="Line 23"/>
        <xdr:cNvSpPr>
          <a:spLocks noChangeShapeType="1"/>
        </xdr:cNvSpPr>
      </xdr:nvSpPr>
      <xdr:spPr bwMode="auto">
        <a:xfrm>
          <a:off x="1323975" y="5267325"/>
          <a:ext cx="1905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581025</xdr:colOff>
      <xdr:row>30</xdr:row>
      <xdr:rowOff>95250</xdr:rowOff>
    </xdr:from>
    <xdr:to>
      <xdr:col>2</xdr:col>
      <xdr:colOff>47625</xdr:colOff>
      <xdr:row>32</xdr:row>
      <xdr:rowOff>76200</xdr:rowOff>
    </xdr:to>
    <xdr:sp macro="" textlink="">
      <xdr:nvSpPr>
        <xdr:cNvPr id="6" name="Line 24"/>
        <xdr:cNvSpPr>
          <a:spLocks noChangeShapeType="1"/>
        </xdr:cNvSpPr>
      </xdr:nvSpPr>
      <xdr:spPr bwMode="auto">
        <a:xfrm flipH="1" flipV="1">
          <a:off x="1190625" y="4953000"/>
          <a:ext cx="7620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685800</xdr:colOff>
      <xdr:row>30</xdr:row>
      <xdr:rowOff>85725</xdr:rowOff>
    </xdr:from>
    <xdr:to>
      <xdr:col>2</xdr:col>
      <xdr:colOff>171450</xdr:colOff>
      <xdr:row>32</xdr:row>
      <xdr:rowOff>66675</xdr:rowOff>
    </xdr:to>
    <xdr:sp macro="" textlink="">
      <xdr:nvSpPr>
        <xdr:cNvPr id="7" name="Line 25"/>
        <xdr:cNvSpPr>
          <a:spLocks noChangeShapeType="1"/>
        </xdr:cNvSpPr>
      </xdr:nvSpPr>
      <xdr:spPr bwMode="auto">
        <a:xfrm flipH="1" flipV="1">
          <a:off x="1219200" y="4943475"/>
          <a:ext cx="17145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381000</xdr:colOff>
      <xdr:row>35</xdr:row>
      <xdr:rowOff>57150</xdr:rowOff>
    </xdr:from>
    <xdr:to>
      <xdr:col>1</xdr:col>
      <xdr:colOff>676275</xdr:colOff>
      <xdr:row>37</xdr:row>
      <xdr:rowOff>0</xdr:rowOff>
    </xdr:to>
    <xdr:sp macro="" textlink="">
      <xdr:nvSpPr>
        <xdr:cNvPr id="8" name="Line 28"/>
        <xdr:cNvSpPr>
          <a:spLocks noChangeShapeType="1"/>
        </xdr:cNvSpPr>
      </xdr:nvSpPr>
      <xdr:spPr bwMode="auto">
        <a:xfrm flipH="1">
          <a:off x="990600" y="5724525"/>
          <a:ext cx="2286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37</xdr:row>
      <xdr:rowOff>76200</xdr:rowOff>
    </xdr:from>
    <xdr:to>
      <xdr:col>2</xdr:col>
      <xdr:colOff>361950</xdr:colOff>
      <xdr:row>37</xdr:row>
      <xdr:rowOff>76200</xdr:rowOff>
    </xdr:to>
    <xdr:sp macro="" textlink="">
      <xdr:nvSpPr>
        <xdr:cNvPr id="9" name="Line 31"/>
        <xdr:cNvSpPr>
          <a:spLocks noChangeShapeType="1"/>
        </xdr:cNvSpPr>
      </xdr:nvSpPr>
      <xdr:spPr bwMode="auto">
        <a:xfrm>
          <a:off x="1228725" y="60674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19050</xdr:colOff>
      <xdr:row>37</xdr:row>
      <xdr:rowOff>76200</xdr:rowOff>
    </xdr:from>
    <xdr:to>
      <xdr:col>4</xdr:col>
      <xdr:colOff>600075</xdr:colOff>
      <xdr:row>37</xdr:row>
      <xdr:rowOff>76200</xdr:rowOff>
    </xdr:to>
    <xdr:sp macro="" textlink="">
      <xdr:nvSpPr>
        <xdr:cNvPr id="10" name="Line 32"/>
        <xdr:cNvSpPr>
          <a:spLocks noChangeShapeType="1"/>
        </xdr:cNvSpPr>
      </xdr:nvSpPr>
      <xdr:spPr bwMode="auto">
        <a:xfrm flipH="1">
          <a:off x="2457450" y="6067425"/>
          <a:ext cx="581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37</xdr:row>
      <xdr:rowOff>9525</xdr:rowOff>
    </xdr:from>
    <xdr:to>
      <xdr:col>2</xdr:col>
      <xdr:colOff>200025</xdr:colOff>
      <xdr:row>39</xdr:row>
      <xdr:rowOff>142875</xdr:rowOff>
    </xdr:to>
    <xdr:sp macro="" textlink="">
      <xdr:nvSpPr>
        <xdr:cNvPr id="11" name="Line 35"/>
        <xdr:cNvSpPr>
          <a:spLocks noChangeShapeType="1"/>
        </xdr:cNvSpPr>
      </xdr:nvSpPr>
      <xdr:spPr bwMode="auto">
        <a:xfrm flipH="1">
          <a:off x="1314450" y="6000750"/>
          <a:ext cx="104775"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35</xdr:row>
      <xdr:rowOff>0</xdr:rowOff>
    </xdr:from>
    <xdr:to>
      <xdr:col>2</xdr:col>
      <xdr:colOff>95250</xdr:colOff>
      <xdr:row>35</xdr:row>
      <xdr:rowOff>76200</xdr:rowOff>
    </xdr:to>
    <xdr:sp macro="" textlink="">
      <xdr:nvSpPr>
        <xdr:cNvPr id="12" name="Line 38"/>
        <xdr:cNvSpPr>
          <a:spLocks noChangeShapeType="1"/>
        </xdr:cNvSpPr>
      </xdr:nvSpPr>
      <xdr:spPr bwMode="auto">
        <a:xfrm>
          <a:off x="13144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295275</xdr:colOff>
      <xdr:row>34</xdr:row>
      <xdr:rowOff>38100</xdr:rowOff>
    </xdr:from>
    <xdr:to>
      <xdr:col>2</xdr:col>
      <xdr:colOff>295275</xdr:colOff>
      <xdr:row>35</xdr:row>
      <xdr:rowOff>76200</xdr:rowOff>
    </xdr:to>
    <xdr:sp macro="" textlink="">
      <xdr:nvSpPr>
        <xdr:cNvPr id="13" name="Line 39"/>
        <xdr:cNvSpPr>
          <a:spLocks noChangeShapeType="1"/>
        </xdr:cNvSpPr>
      </xdr:nvSpPr>
      <xdr:spPr bwMode="auto">
        <a:xfrm>
          <a:off x="15144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114300</xdr:colOff>
      <xdr:row>35</xdr:row>
      <xdr:rowOff>9525</xdr:rowOff>
    </xdr:from>
    <xdr:to>
      <xdr:col>3</xdr:col>
      <xdr:colOff>114300</xdr:colOff>
      <xdr:row>36</xdr:row>
      <xdr:rowOff>0</xdr:rowOff>
    </xdr:to>
    <xdr:sp macro="" textlink="">
      <xdr:nvSpPr>
        <xdr:cNvPr id="14" name="Line 40"/>
        <xdr:cNvSpPr>
          <a:spLocks noChangeShapeType="1"/>
        </xdr:cNvSpPr>
      </xdr:nvSpPr>
      <xdr:spPr bwMode="auto">
        <a:xfrm>
          <a:off x="1943100" y="567690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285750</xdr:colOff>
      <xdr:row>35</xdr:row>
      <xdr:rowOff>0</xdr:rowOff>
    </xdr:from>
    <xdr:to>
      <xdr:col>3</xdr:col>
      <xdr:colOff>285750</xdr:colOff>
      <xdr:row>35</xdr:row>
      <xdr:rowOff>76200</xdr:rowOff>
    </xdr:to>
    <xdr:sp macro="" textlink="">
      <xdr:nvSpPr>
        <xdr:cNvPr id="15" name="Line 41"/>
        <xdr:cNvSpPr>
          <a:spLocks noChangeShapeType="1"/>
        </xdr:cNvSpPr>
      </xdr:nvSpPr>
      <xdr:spPr bwMode="auto">
        <a:xfrm>
          <a:off x="21145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428625</xdr:colOff>
      <xdr:row>36</xdr:row>
      <xdr:rowOff>0</xdr:rowOff>
    </xdr:from>
    <xdr:to>
      <xdr:col>3</xdr:col>
      <xdr:colOff>438150</xdr:colOff>
      <xdr:row>36</xdr:row>
      <xdr:rowOff>0</xdr:rowOff>
    </xdr:to>
    <xdr:sp macro="" textlink="">
      <xdr:nvSpPr>
        <xdr:cNvPr id="16" name="Line 42"/>
        <xdr:cNvSpPr>
          <a:spLocks noChangeShapeType="1"/>
        </xdr:cNvSpPr>
      </xdr:nvSpPr>
      <xdr:spPr bwMode="auto">
        <a:xfrm>
          <a:off x="2257425" y="5829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647700</xdr:colOff>
      <xdr:row>35</xdr:row>
      <xdr:rowOff>0</xdr:rowOff>
    </xdr:from>
    <xdr:to>
      <xdr:col>3</xdr:col>
      <xdr:colOff>647700</xdr:colOff>
      <xdr:row>36</xdr:row>
      <xdr:rowOff>9525</xdr:rowOff>
    </xdr:to>
    <xdr:sp macro="" textlink="">
      <xdr:nvSpPr>
        <xdr:cNvPr id="17" name="Line 43"/>
        <xdr:cNvSpPr>
          <a:spLocks noChangeShapeType="1"/>
        </xdr:cNvSpPr>
      </xdr:nvSpPr>
      <xdr:spPr bwMode="auto">
        <a:xfrm>
          <a:off x="2438400" y="5667375"/>
          <a:ext cx="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104775</xdr:colOff>
      <xdr:row>34</xdr:row>
      <xdr:rowOff>38100</xdr:rowOff>
    </xdr:from>
    <xdr:to>
      <xdr:col>4</xdr:col>
      <xdr:colOff>104775</xdr:colOff>
      <xdr:row>36</xdr:row>
      <xdr:rowOff>9525</xdr:rowOff>
    </xdr:to>
    <xdr:sp macro="" textlink="">
      <xdr:nvSpPr>
        <xdr:cNvPr id="18" name="Line 44"/>
        <xdr:cNvSpPr>
          <a:spLocks noChangeShapeType="1"/>
        </xdr:cNvSpPr>
      </xdr:nvSpPr>
      <xdr:spPr bwMode="auto">
        <a:xfrm>
          <a:off x="2543175" y="5543550"/>
          <a:ext cx="0" cy="295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247650</xdr:colOff>
      <xdr:row>35</xdr:row>
      <xdr:rowOff>0</xdr:rowOff>
    </xdr:from>
    <xdr:to>
      <xdr:col>4</xdr:col>
      <xdr:colOff>247650</xdr:colOff>
      <xdr:row>35</xdr:row>
      <xdr:rowOff>76200</xdr:rowOff>
    </xdr:to>
    <xdr:sp macro="" textlink="">
      <xdr:nvSpPr>
        <xdr:cNvPr id="19" name="Line 45"/>
        <xdr:cNvSpPr>
          <a:spLocks noChangeShapeType="1"/>
        </xdr:cNvSpPr>
      </xdr:nvSpPr>
      <xdr:spPr bwMode="auto">
        <a:xfrm>
          <a:off x="26860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428625</xdr:colOff>
      <xdr:row>34</xdr:row>
      <xdr:rowOff>38100</xdr:rowOff>
    </xdr:from>
    <xdr:to>
      <xdr:col>4</xdr:col>
      <xdr:colOff>428625</xdr:colOff>
      <xdr:row>36</xdr:row>
      <xdr:rowOff>0</xdr:rowOff>
    </xdr:to>
    <xdr:sp macro="" textlink="">
      <xdr:nvSpPr>
        <xdr:cNvPr id="20" name="Line 46"/>
        <xdr:cNvSpPr>
          <a:spLocks noChangeShapeType="1"/>
        </xdr:cNvSpPr>
      </xdr:nvSpPr>
      <xdr:spPr bwMode="auto">
        <a:xfrm>
          <a:off x="2867025" y="5543550"/>
          <a:ext cx="0" cy="285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561975</xdr:colOff>
      <xdr:row>34</xdr:row>
      <xdr:rowOff>38100</xdr:rowOff>
    </xdr:from>
    <xdr:to>
      <xdr:col>4</xdr:col>
      <xdr:colOff>561975</xdr:colOff>
      <xdr:row>35</xdr:row>
      <xdr:rowOff>76200</xdr:rowOff>
    </xdr:to>
    <xdr:sp macro="" textlink="">
      <xdr:nvSpPr>
        <xdr:cNvPr id="21" name="Line 47"/>
        <xdr:cNvSpPr>
          <a:spLocks noChangeShapeType="1"/>
        </xdr:cNvSpPr>
      </xdr:nvSpPr>
      <xdr:spPr bwMode="auto">
        <a:xfrm>
          <a:off x="30003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466725</xdr:colOff>
      <xdr:row>35</xdr:row>
      <xdr:rowOff>19050</xdr:rowOff>
    </xdr:from>
    <xdr:to>
      <xdr:col>3</xdr:col>
      <xdr:colOff>466725</xdr:colOff>
      <xdr:row>35</xdr:row>
      <xdr:rowOff>76200</xdr:rowOff>
    </xdr:to>
    <xdr:sp macro="" textlink="">
      <xdr:nvSpPr>
        <xdr:cNvPr id="22" name="Line 48"/>
        <xdr:cNvSpPr>
          <a:spLocks noChangeShapeType="1"/>
        </xdr:cNvSpPr>
      </xdr:nvSpPr>
      <xdr:spPr bwMode="auto">
        <a:xfrm>
          <a:off x="2295525" y="5686425"/>
          <a:ext cx="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33</xdr:row>
      <xdr:rowOff>123825</xdr:rowOff>
    </xdr:from>
    <xdr:to>
      <xdr:col>1</xdr:col>
      <xdr:colOff>495300</xdr:colOff>
      <xdr:row>33</xdr:row>
      <xdr:rowOff>123825</xdr:rowOff>
    </xdr:to>
    <xdr:sp macro="" textlink="">
      <xdr:nvSpPr>
        <xdr:cNvPr id="23" name="Line 51"/>
        <xdr:cNvSpPr>
          <a:spLocks noChangeShapeType="1"/>
        </xdr:cNvSpPr>
      </xdr:nvSpPr>
      <xdr:spPr bwMode="auto">
        <a:xfrm flipH="1">
          <a:off x="723900" y="5467350"/>
          <a:ext cx="3810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7</xdr:row>
      <xdr:rowOff>104775</xdr:rowOff>
    </xdr:from>
    <xdr:to>
      <xdr:col>0</xdr:col>
      <xdr:colOff>752475</xdr:colOff>
      <xdr:row>7</xdr:row>
      <xdr:rowOff>104775</xdr:rowOff>
    </xdr:to>
    <xdr:sp macro="" textlink="">
      <xdr:nvSpPr>
        <xdr:cNvPr id="24" name="Line 53"/>
        <xdr:cNvSpPr>
          <a:spLocks noChangeShapeType="1"/>
        </xdr:cNvSpPr>
      </xdr:nvSpPr>
      <xdr:spPr bwMode="auto">
        <a:xfrm>
          <a:off x="114300" y="123825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15</xdr:row>
      <xdr:rowOff>85725</xdr:rowOff>
    </xdr:from>
    <xdr:to>
      <xdr:col>0</xdr:col>
      <xdr:colOff>733425</xdr:colOff>
      <xdr:row>15</xdr:row>
      <xdr:rowOff>85725</xdr:rowOff>
    </xdr:to>
    <xdr:sp macro="" textlink="">
      <xdr:nvSpPr>
        <xdr:cNvPr id="25" name="Line 55"/>
        <xdr:cNvSpPr>
          <a:spLocks noChangeShapeType="1"/>
        </xdr:cNvSpPr>
      </xdr:nvSpPr>
      <xdr:spPr bwMode="auto">
        <a:xfrm>
          <a:off x="114300" y="251460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76200</xdr:colOff>
      <xdr:row>22</xdr:row>
      <xdr:rowOff>85725</xdr:rowOff>
    </xdr:from>
    <xdr:to>
      <xdr:col>3</xdr:col>
      <xdr:colOff>504825</xdr:colOff>
      <xdr:row>22</xdr:row>
      <xdr:rowOff>85725</xdr:rowOff>
    </xdr:to>
    <xdr:sp macro="" textlink="">
      <xdr:nvSpPr>
        <xdr:cNvPr id="26" name="Line 56"/>
        <xdr:cNvSpPr>
          <a:spLocks noChangeShapeType="1"/>
        </xdr:cNvSpPr>
      </xdr:nvSpPr>
      <xdr:spPr bwMode="auto">
        <a:xfrm flipH="1">
          <a:off x="1905000" y="36480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228600</xdr:colOff>
      <xdr:row>21</xdr:row>
      <xdr:rowOff>0</xdr:rowOff>
    </xdr:to>
    <xdr:sp macro="" textlink="">
      <xdr:nvSpPr>
        <xdr:cNvPr id="27" name="Line 58"/>
        <xdr:cNvSpPr>
          <a:spLocks noChangeShapeType="1"/>
        </xdr:cNvSpPr>
      </xdr:nvSpPr>
      <xdr:spPr bwMode="auto">
        <a:xfrm>
          <a:off x="3124200" y="340042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35</xdr:row>
      <xdr:rowOff>0</xdr:rowOff>
    </xdr:from>
    <xdr:to>
      <xdr:col>5</xdr:col>
      <xdr:colOff>152400</xdr:colOff>
      <xdr:row>35</xdr:row>
      <xdr:rowOff>0</xdr:rowOff>
    </xdr:to>
    <xdr:sp macro="" textlink="">
      <xdr:nvSpPr>
        <xdr:cNvPr id="28" name="Line 59"/>
        <xdr:cNvSpPr>
          <a:spLocks noChangeShapeType="1"/>
        </xdr:cNvSpPr>
      </xdr:nvSpPr>
      <xdr:spPr bwMode="auto">
        <a:xfrm>
          <a:off x="3114675" y="5667375"/>
          <a:ext cx="857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36</xdr:row>
      <xdr:rowOff>0</xdr:rowOff>
    </xdr:from>
    <xdr:to>
      <xdr:col>5</xdr:col>
      <xdr:colOff>142875</xdr:colOff>
      <xdr:row>36</xdr:row>
      <xdr:rowOff>0</xdr:rowOff>
    </xdr:to>
    <xdr:sp macro="" textlink="">
      <xdr:nvSpPr>
        <xdr:cNvPr id="29" name="Line 60"/>
        <xdr:cNvSpPr>
          <a:spLocks noChangeShapeType="1"/>
        </xdr:cNvSpPr>
      </xdr:nvSpPr>
      <xdr:spPr bwMode="auto">
        <a:xfrm>
          <a:off x="3114675" y="5829300"/>
          <a:ext cx="762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47625</xdr:colOff>
      <xdr:row>49</xdr:row>
      <xdr:rowOff>152400</xdr:rowOff>
    </xdr:from>
    <xdr:to>
      <xdr:col>5</xdr:col>
      <xdr:colOff>152400</xdr:colOff>
      <xdr:row>49</xdr:row>
      <xdr:rowOff>152400</xdr:rowOff>
    </xdr:to>
    <xdr:sp macro="" textlink="">
      <xdr:nvSpPr>
        <xdr:cNvPr id="30" name="Line 61"/>
        <xdr:cNvSpPr>
          <a:spLocks noChangeShapeType="1"/>
        </xdr:cNvSpPr>
      </xdr:nvSpPr>
      <xdr:spPr bwMode="auto">
        <a:xfrm>
          <a:off x="3095625" y="8086725"/>
          <a:ext cx="1047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76200</xdr:colOff>
      <xdr:row>36</xdr:row>
      <xdr:rowOff>9525</xdr:rowOff>
    </xdr:from>
    <xdr:to>
      <xdr:col>5</xdr:col>
      <xdr:colOff>76200</xdr:colOff>
      <xdr:row>43</xdr:row>
      <xdr:rowOff>0</xdr:rowOff>
    </xdr:to>
    <xdr:sp macro="" textlink="">
      <xdr:nvSpPr>
        <xdr:cNvPr id="31" name="Line 62"/>
        <xdr:cNvSpPr>
          <a:spLocks noChangeShapeType="1"/>
        </xdr:cNvSpPr>
      </xdr:nvSpPr>
      <xdr:spPr bwMode="auto">
        <a:xfrm flipV="1">
          <a:off x="3124200" y="5838825"/>
          <a:ext cx="0" cy="11239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44</xdr:row>
      <xdr:rowOff>0</xdr:rowOff>
    </xdr:from>
    <xdr:to>
      <xdr:col>5</xdr:col>
      <xdr:colOff>76200</xdr:colOff>
      <xdr:row>49</xdr:row>
      <xdr:rowOff>123825</xdr:rowOff>
    </xdr:to>
    <xdr:sp macro="" textlink="">
      <xdr:nvSpPr>
        <xdr:cNvPr id="32" name="Line 63"/>
        <xdr:cNvSpPr>
          <a:spLocks noChangeShapeType="1"/>
        </xdr:cNvSpPr>
      </xdr:nvSpPr>
      <xdr:spPr bwMode="auto">
        <a:xfrm>
          <a:off x="3124200" y="7124700"/>
          <a:ext cx="0" cy="933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28</xdr:row>
      <xdr:rowOff>0</xdr:rowOff>
    </xdr:from>
    <xdr:to>
      <xdr:col>5</xdr:col>
      <xdr:colOff>76200</xdr:colOff>
      <xdr:row>34</xdr:row>
      <xdr:rowOff>28575</xdr:rowOff>
    </xdr:to>
    <xdr:sp macro="" textlink="">
      <xdr:nvSpPr>
        <xdr:cNvPr id="33" name="Line 64"/>
        <xdr:cNvSpPr>
          <a:spLocks noChangeShapeType="1"/>
        </xdr:cNvSpPr>
      </xdr:nvSpPr>
      <xdr:spPr bwMode="auto">
        <a:xfrm>
          <a:off x="3124200" y="4533900"/>
          <a:ext cx="0"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76200</xdr:colOff>
      <xdr:row>27</xdr:row>
      <xdr:rowOff>0</xdr:rowOff>
    </xdr:to>
    <xdr:sp macro="" textlink="">
      <xdr:nvSpPr>
        <xdr:cNvPr id="34" name="Line 65"/>
        <xdr:cNvSpPr>
          <a:spLocks noChangeShapeType="1"/>
        </xdr:cNvSpPr>
      </xdr:nvSpPr>
      <xdr:spPr bwMode="auto">
        <a:xfrm flipV="1">
          <a:off x="3124200" y="3400425"/>
          <a:ext cx="0" cy="971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21</xdr:row>
      <xdr:rowOff>0</xdr:rowOff>
    </xdr:from>
    <xdr:to>
      <xdr:col>5</xdr:col>
      <xdr:colOff>9525</xdr:colOff>
      <xdr:row>21</xdr:row>
      <xdr:rowOff>0</xdr:rowOff>
    </xdr:to>
    <xdr:sp macro="" textlink="">
      <xdr:nvSpPr>
        <xdr:cNvPr id="35" name="Arc 68"/>
        <xdr:cNvSpPr>
          <a:spLocks/>
        </xdr:cNvSpPr>
      </xdr:nvSpPr>
      <xdr:spPr bwMode="auto">
        <a:xfrm>
          <a:off x="3048000" y="3400425"/>
          <a:ext cx="9525" cy="0"/>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xdr:col>
      <xdr:colOff>0</xdr:colOff>
      <xdr:row>29</xdr:row>
      <xdr:rowOff>0</xdr:rowOff>
    </xdr:from>
    <xdr:to>
      <xdr:col>1</xdr:col>
      <xdr:colOff>666750</xdr:colOff>
      <xdr:row>33</xdr:row>
      <xdr:rowOff>142875</xdr:rowOff>
    </xdr:to>
    <xdr:sp macro="" textlink="">
      <xdr:nvSpPr>
        <xdr:cNvPr id="36" name="Line 70"/>
        <xdr:cNvSpPr>
          <a:spLocks noChangeShapeType="1"/>
        </xdr:cNvSpPr>
      </xdr:nvSpPr>
      <xdr:spPr bwMode="auto">
        <a:xfrm>
          <a:off x="609600" y="4695825"/>
          <a:ext cx="609600" cy="790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57150</xdr:colOff>
      <xdr:row>32</xdr:row>
      <xdr:rowOff>95250</xdr:rowOff>
    </xdr:from>
    <xdr:to>
      <xdr:col>2</xdr:col>
      <xdr:colOff>190500</xdr:colOff>
      <xdr:row>35</xdr:row>
      <xdr:rowOff>76200</xdr:rowOff>
    </xdr:to>
    <xdr:sp macro="" textlink="">
      <xdr:nvSpPr>
        <xdr:cNvPr id="2" name="Line 17"/>
        <xdr:cNvSpPr>
          <a:spLocks noChangeShapeType="1"/>
        </xdr:cNvSpPr>
      </xdr:nvSpPr>
      <xdr:spPr bwMode="auto">
        <a:xfrm flipH="1" flipV="1">
          <a:off x="1276350" y="5276850"/>
          <a:ext cx="133350"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32</xdr:row>
      <xdr:rowOff>85725</xdr:rowOff>
    </xdr:from>
    <xdr:to>
      <xdr:col>2</xdr:col>
      <xdr:colOff>209550</xdr:colOff>
      <xdr:row>34</xdr:row>
      <xdr:rowOff>28575</xdr:rowOff>
    </xdr:to>
    <xdr:sp macro="" textlink="">
      <xdr:nvSpPr>
        <xdr:cNvPr id="3" name="Line 18"/>
        <xdr:cNvSpPr>
          <a:spLocks noChangeShapeType="1"/>
        </xdr:cNvSpPr>
      </xdr:nvSpPr>
      <xdr:spPr bwMode="auto">
        <a:xfrm flipH="1" flipV="1">
          <a:off x="1314450" y="5267325"/>
          <a:ext cx="1143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47625</xdr:colOff>
      <xdr:row>32</xdr:row>
      <xdr:rowOff>38100</xdr:rowOff>
    </xdr:from>
    <xdr:to>
      <xdr:col>2</xdr:col>
      <xdr:colOff>161925</xdr:colOff>
      <xdr:row>32</xdr:row>
      <xdr:rowOff>123825</xdr:rowOff>
    </xdr:to>
    <xdr:sp macro="" textlink="">
      <xdr:nvSpPr>
        <xdr:cNvPr id="4" name="Oval 22"/>
        <xdr:cNvSpPr>
          <a:spLocks noChangeArrowheads="1"/>
        </xdr:cNvSpPr>
      </xdr:nvSpPr>
      <xdr:spPr bwMode="auto">
        <a:xfrm>
          <a:off x="1266825" y="5219700"/>
          <a:ext cx="114300" cy="85725"/>
        </a:xfrm>
        <a:prstGeom prst="ellipse">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2</xdr:col>
      <xdr:colOff>104775</xdr:colOff>
      <xdr:row>32</xdr:row>
      <xdr:rowOff>85725</xdr:rowOff>
    </xdr:from>
    <xdr:to>
      <xdr:col>2</xdr:col>
      <xdr:colOff>123825</xdr:colOff>
      <xdr:row>32</xdr:row>
      <xdr:rowOff>142875</xdr:rowOff>
    </xdr:to>
    <xdr:sp macro="" textlink="">
      <xdr:nvSpPr>
        <xdr:cNvPr id="5" name="Line 23"/>
        <xdr:cNvSpPr>
          <a:spLocks noChangeShapeType="1"/>
        </xdr:cNvSpPr>
      </xdr:nvSpPr>
      <xdr:spPr bwMode="auto">
        <a:xfrm>
          <a:off x="1323975" y="5267325"/>
          <a:ext cx="1905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581025</xdr:colOff>
      <xdr:row>30</xdr:row>
      <xdr:rowOff>95250</xdr:rowOff>
    </xdr:from>
    <xdr:to>
      <xdr:col>2</xdr:col>
      <xdr:colOff>47625</xdr:colOff>
      <xdr:row>32</xdr:row>
      <xdr:rowOff>76200</xdr:rowOff>
    </xdr:to>
    <xdr:sp macro="" textlink="">
      <xdr:nvSpPr>
        <xdr:cNvPr id="6" name="Line 24"/>
        <xdr:cNvSpPr>
          <a:spLocks noChangeShapeType="1"/>
        </xdr:cNvSpPr>
      </xdr:nvSpPr>
      <xdr:spPr bwMode="auto">
        <a:xfrm flipH="1" flipV="1">
          <a:off x="1190625" y="4953000"/>
          <a:ext cx="7620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685800</xdr:colOff>
      <xdr:row>30</xdr:row>
      <xdr:rowOff>85725</xdr:rowOff>
    </xdr:from>
    <xdr:to>
      <xdr:col>2</xdr:col>
      <xdr:colOff>171450</xdr:colOff>
      <xdr:row>32</xdr:row>
      <xdr:rowOff>66675</xdr:rowOff>
    </xdr:to>
    <xdr:sp macro="" textlink="">
      <xdr:nvSpPr>
        <xdr:cNvPr id="7" name="Line 25"/>
        <xdr:cNvSpPr>
          <a:spLocks noChangeShapeType="1"/>
        </xdr:cNvSpPr>
      </xdr:nvSpPr>
      <xdr:spPr bwMode="auto">
        <a:xfrm flipH="1" flipV="1">
          <a:off x="1219200" y="4943475"/>
          <a:ext cx="17145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381000</xdr:colOff>
      <xdr:row>35</xdr:row>
      <xdr:rowOff>57150</xdr:rowOff>
    </xdr:from>
    <xdr:to>
      <xdr:col>1</xdr:col>
      <xdr:colOff>676275</xdr:colOff>
      <xdr:row>37</xdr:row>
      <xdr:rowOff>0</xdr:rowOff>
    </xdr:to>
    <xdr:sp macro="" textlink="">
      <xdr:nvSpPr>
        <xdr:cNvPr id="8" name="Line 28"/>
        <xdr:cNvSpPr>
          <a:spLocks noChangeShapeType="1"/>
        </xdr:cNvSpPr>
      </xdr:nvSpPr>
      <xdr:spPr bwMode="auto">
        <a:xfrm flipH="1">
          <a:off x="990600" y="5724525"/>
          <a:ext cx="2286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37</xdr:row>
      <xdr:rowOff>76200</xdr:rowOff>
    </xdr:from>
    <xdr:to>
      <xdr:col>2</xdr:col>
      <xdr:colOff>361950</xdr:colOff>
      <xdr:row>37</xdr:row>
      <xdr:rowOff>76200</xdr:rowOff>
    </xdr:to>
    <xdr:sp macro="" textlink="">
      <xdr:nvSpPr>
        <xdr:cNvPr id="9" name="Line 31"/>
        <xdr:cNvSpPr>
          <a:spLocks noChangeShapeType="1"/>
        </xdr:cNvSpPr>
      </xdr:nvSpPr>
      <xdr:spPr bwMode="auto">
        <a:xfrm>
          <a:off x="1228725" y="60674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19050</xdr:colOff>
      <xdr:row>37</xdr:row>
      <xdr:rowOff>76200</xdr:rowOff>
    </xdr:from>
    <xdr:to>
      <xdr:col>4</xdr:col>
      <xdr:colOff>600075</xdr:colOff>
      <xdr:row>37</xdr:row>
      <xdr:rowOff>76200</xdr:rowOff>
    </xdr:to>
    <xdr:sp macro="" textlink="">
      <xdr:nvSpPr>
        <xdr:cNvPr id="10" name="Line 32"/>
        <xdr:cNvSpPr>
          <a:spLocks noChangeShapeType="1"/>
        </xdr:cNvSpPr>
      </xdr:nvSpPr>
      <xdr:spPr bwMode="auto">
        <a:xfrm flipH="1">
          <a:off x="2457450" y="6067425"/>
          <a:ext cx="581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37</xdr:row>
      <xdr:rowOff>9525</xdr:rowOff>
    </xdr:from>
    <xdr:to>
      <xdr:col>2</xdr:col>
      <xdr:colOff>200025</xdr:colOff>
      <xdr:row>39</xdr:row>
      <xdr:rowOff>142875</xdr:rowOff>
    </xdr:to>
    <xdr:sp macro="" textlink="">
      <xdr:nvSpPr>
        <xdr:cNvPr id="11" name="Line 35"/>
        <xdr:cNvSpPr>
          <a:spLocks noChangeShapeType="1"/>
        </xdr:cNvSpPr>
      </xdr:nvSpPr>
      <xdr:spPr bwMode="auto">
        <a:xfrm flipH="1">
          <a:off x="1314450" y="6000750"/>
          <a:ext cx="104775"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35</xdr:row>
      <xdr:rowOff>0</xdr:rowOff>
    </xdr:from>
    <xdr:to>
      <xdr:col>2</xdr:col>
      <xdr:colOff>95250</xdr:colOff>
      <xdr:row>35</xdr:row>
      <xdr:rowOff>76200</xdr:rowOff>
    </xdr:to>
    <xdr:sp macro="" textlink="">
      <xdr:nvSpPr>
        <xdr:cNvPr id="12" name="Line 38"/>
        <xdr:cNvSpPr>
          <a:spLocks noChangeShapeType="1"/>
        </xdr:cNvSpPr>
      </xdr:nvSpPr>
      <xdr:spPr bwMode="auto">
        <a:xfrm>
          <a:off x="13144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295275</xdr:colOff>
      <xdr:row>34</xdr:row>
      <xdr:rowOff>38100</xdr:rowOff>
    </xdr:from>
    <xdr:to>
      <xdr:col>2</xdr:col>
      <xdr:colOff>295275</xdr:colOff>
      <xdr:row>35</xdr:row>
      <xdr:rowOff>76200</xdr:rowOff>
    </xdr:to>
    <xdr:sp macro="" textlink="">
      <xdr:nvSpPr>
        <xdr:cNvPr id="13" name="Line 39"/>
        <xdr:cNvSpPr>
          <a:spLocks noChangeShapeType="1"/>
        </xdr:cNvSpPr>
      </xdr:nvSpPr>
      <xdr:spPr bwMode="auto">
        <a:xfrm>
          <a:off x="15144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114300</xdr:colOff>
      <xdr:row>35</xdr:row>
      <xdr:rowOff>9525</xdr:rowOff>
    </xdr:from>
    <xdr:to>
      <xdr:col>3</xdr:col>
      <xdr:colOff>114300</xdr:colOff>
      <xdr:row>36</xdr:row>
      <xdr:rowOff>0</xdr:rowOff>
    </xdr:to>
    <xdr:sp macro="" textlink="">
      <xdr:nvSpPr>
        <xdr:cNvPr id="14" name="Line 40"/>
        <xdr:cNvSpPr>
          <a:spLocks noChangeShapeType="1"/>
        </xdr:cNvSpPr>
      </xdr:nvSpPr>
      <xdr:spPr bwMode="auto">
        <a:xfrm>
          <a:off x="1943100" y="567690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285750</xdr:colOff>
      <xdr:row>35</xdr:row>
      <xdr:rowOff>0</xdr:rowOff>
    </xdr:from>
    <xdr:to>
      <xdr:col>3</xdr:col>
      <xdr:colOff>285750</xdr:colOff>
      <xdr:row>35</xdr:row>
      <xdr:rowOff>76200</xdr:rowOff>
    </xdr:to>
    <xdr:sp macro="" textlink="">
      <xdr:nvSpPr>
        <xdr:cNvPr id="15" name="Line 41"/>
        <xdr:cNvSpPr>
          <a:spLocks noChangeShapeType="1"/>
        </xdr:cNvSpPr>
      </xdr:nvSpPr>
      <xdr:spPr bwMode="auto">
        <a:xfrm>
          <a:off x="21145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428625</xdr:colOff>
      <xdr:row>36</xdr:row>
      <xdr:rowOff>0</xdr:rowOff>
    </xdr:from>
    <xdr:to>
      <xdr:col>3</xdr:col>
      <xdr:colOff>438150</xdr:colOff>
      <xdr:row>36</xdr:row>
      <xdr:rowOff>0</xdr:rowOff>
    </xdr:to>
    <xdr:sp macro="" textlink="">
      <xdr:nvSpPr>
        <xdr:cNvPr id="16" name="Line 42"/>
        <xdr:cNvSpPr>
          <a:spLocks noChangeShapeType="1"/>
        </xdr:cNvSpPr>
      </xdr:nvSpPr>
      <xdr:spPr bwMode="auto">
        <a:xfrm>
          <a:off x="2257425" y="5829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647700</xdr:colOff>
      <xdr:row>35</xdr:row>
      <xdr:rowOff>0</xdr:rowOff>
    </xdr:from>
    <xdr:to>
      <xdr:col>3</xdr:col>
      <xdr:colOff>647700</xdr:colOff>
      <xdr:row>36</xdr:row>
      <xdr:rowOff>9525</xdr:rowOff>
    </xdr:to>
    <xdr:sp macro="" textlink="">
      <xdr:nvSpPr>
        <xdr:cNvPr id="17" name="Line 43"/>
        <xdr:cNvSpPr>
          <a:spLocks noChangeShapeType="1"/>
        </xdr:cNvSpPr>
      </xdr:nvSpPr>
      <xdr:spPr bwMode="auto">
        <a:xfrm>
          <a:off x="2438400" y="5667375"/>
          <a:ext cx="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104775</xdr:colOff>
      <xdr:row>34</xdr:row>
      <xdr:rowOff>38100</xdr:rowOff>
    </xdr:from>
    <xdr:to>
      <xdr:col>4</xdr:col>
      <xdr:colOff>104775</xdr:colOff>
      <xdr:row>36</xdr:row>
      <xdr:rowOff>9525</xdr:rowOff>
    </xdr:to>
    <xdr:sp macro="" textlink="">
      <xdr:nvSpPr>
        <xdr:cNvPr id="18" name="Line 44"/>
        <xdr:cNvSpPr>
          <a:spLocks noChangeShapeType="1"/>
        </xdr:cNvSpPr>
      </xdr:nvSpPr>
      <xdr:spPr bwMode="auto">
        <a:xfrm>
          <a:off x="2543175" y="5543550"/>
          <a:ext cx="0" cy="295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247650</xdr:colOff>
      <xdr:row>35</xdr:row>
      <xdr:rowOff>0</xdr:rowOff>
    </xdr:from>
    <xdr:to>
      <xdr:col>4</xdr:col>
      <xdr:colOff>247650</xdr:colOff>
      <xdr:row>35</xdr:row>
      <xdr:rowOff>76200</xdr:rowOff>
    </xdr:to>
    <xdr:sp macro="" textlink="">
      <xdr:nvSpPr>
        <xdr:cNvPr id="19" name="Line 45"/>
        <xdr:cNvSpPr>
          <a:spLocks noChangeShapeType="1"/>
        </xdr:cNvSpPr>
      </xdr:nvSpPr>
      <xdr:spPr bwMode="auto">
        <a:xfrm>
          <a:off x="26860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428625</xdr:colOff>
      <xdr:row>34</xdr:row>
      <xdr:rowOff>38100</xdr:rowOff>
    </xdr:from>
    <xdr:to>
      <xdr:col>4</xdr:col>
      <xdr:colOff>428625</xdr:colOff>
      <xdr:row>36</xdr:row>
      <xdr:rowOff>0</xdr:rowOff>
    </xdr:to>
    <xdr:sp macro="" textlink="">
      <xdr:nvSpPr>
        <xdr:cNvPr id="20" name="Line 46"/>
        <xdr:cNvSpPr>
          <a:spLocks noChangeShapeType="1"/>
        </xdr:cNvSpPr>
      </xdr:nvSpPr>
      <xdr:spPr bwMode="auto">
        <a:xfrm>
          <a:off x="2867025" y="5543550"/>
          <a:ext cx="0" cy="285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561975</xdr:colOff>
      <xdr:row>34</xdr:row>
      <xdr:rowOff>38100</xdr:rowOff>
    </xdr:from>
    <xdr:to>
      <xdr:col>4</xdr:col>
      <xdr:colOff>561975</xdr:colOff>
      <xdr:row>35</xdr:row>
      <xdr:rowOff>76200</xdr:rowOff>
    </xdr:to>
    <xdr:sp macro="" textlink="">
      <xdr:nvSpPr>
        <xdr:cNvPr id="21" name="Line 47"/>
        <xdr:cNvSpPr>
          <a:spLocks noChangeShapeType="1"/>
        </xdr:cNvSpPr>
      </xdr:nvSpPr>
      <xdr:spPr bwMode="auto">
        <a:xfrm>
          <a:off x="30003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466725</xdr:colOff>
      <xdr:row>35</xdr:row>
      <xdr:rowOff>19050</xdr:rowOff>
    </xdr:from>
    <xdr:to>
      <xdr:col>3</xdr:col>
      <xdr:colOff>466725</xdr:colOff>
      <xdr:row>35</xdr:row>
      <xdr:rowOff>76200</xdr:rowOff>
    </xdr:to>
    <xdr:sp macro="" textlink="">
      <xdr:nvSpPr>
        <xdr:cNvPr id="22" name="Line 48"/>
        <xdr:cNvSpPr>
          <a:spLocks noChangeShapeType="1"/>
        </xdr:cNvSpPr>
      </xdr:nvSpPr>
      <xdr:spPr bwMode="auto">
        <a:xfrm>
          <a:off x="2295525" y="5686425"/>
          <a:ext cx="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33</xdr:row>
      <xdr:rowOff>123825</xdr:rowOff>
    </xdr:from>
    <xdr:to>
      <xdr:col>1</xdr:col>
      <xdr:colOff>495300</xdr:colOff>
      <xdr:row>33</xdr:row>
      <xdr:rowOff>123825</xdr:rowOff>
    </xdr:to>
    <xdr:sp macro="" textlink="">
      <xdr:nvSpPr>
        <xdr:cNvPr id="23" name="Line 51"/>
        <xdr:cNvSpPr>
          <a:spLocks noChangeShapeType="1"/>
        </xdr:cNvSpPr>
      </xdr:nvSpPr>
      <xdr:spPr bwMode="auto">
        <a:xfrm flipH="1">
          <a:off x="723900" y="5467350"/>
          <a:ext cx="3810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7</xdr:row>
      <xdr:rowOff>104775</xdr:rowOff>
    </xdr:from>
    <xdr:to>
      <xdr:col>0</xdr:col>
      <xdr:colOff>752475</xdr:colOff>
      <xdr:row>7</xdr:row>
      <xdr:rowOff>104775</xdr:rowOff>
    </xdr:to>
    <xdr:sp macro="" textlink="">
      <xdr:nvSpPr>
        <xdr:cNvPr id="24" name="Line 53"/>
        <xdr:cNvSpPr>
          <a:spLocks noChangeShapeType="1"/>
        </xdr:cNvSpPr>
      </xdr:nvSpPr>
      <xdr:spPr bwMode="auto">
        <a:xfrm>
          <a:off x="114300" y="123825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15</xdr:row>
      <xdr:rowOff>85725</xdr:rowOff>
    </xdr:from>
    <xdr:to>
      <xdr:col>0</xdr:col>
      <xdr:colOff>733425</xdr:colOff>
      <xdr:row>15</xdr:row>
      <xdr:rowOff>85725</xdr:rowOff>
    </xdr:to>
    <xdr:sp macro="" textlink="">
      <xdr:nvSpPr>
        <xdr:cNvPr id="25" name="Line 55"/>
        <xdr:cNvSpPr>
          <a:spLocks noChangeShapeType="1"/>
        </xdr:cNvSpPr>
      </xdr:nvSpPr>
      <xdr:spPr bwMode="auto">
        <a:xfrm>
          <a:off x="114300" y="251460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76200</xdr:colOff>
      <xdr:row>22</xdr:row>
      <xdr:rowOff>85725</xdr:rowOff>
    </xdr:from>
    <xdr:to>
      <xdr:col>3</xdr:col>
      <xdr:colOff>504825</xdr:colOff>
      <xdr:row>22</xdr:row>
      <xdr:rowOff>85725</xdr:rowOff>
    </xdr:to>
    <xdr:sp macro="" textlink="">
      <xdr:nvSpPr>
        <xdr:cNvPr id="26" name="Line 56"/>
        <xdr:cNvSpPr>
          <a:spLocks noChangeShapeType="1"/>
        </xdr:cNvSpPr>
      </xdr:nvSpPr>
      <xdr:spPr bwMode="auto">
        <a:xfrm flipH="1">
          <a:off x="1905000" y="36480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228600</xdr:colOff>
      <xdr:row>21</xdr:row>
      <xdr:rowOff>0</xdr:rowOff>
    </xdr:to>
    <xdr:sp macro="" textlink="">
      <xdr:nvSpPr>
        <xdr:cNvPr id="27" name="Line 58"/>
        <xdr:cNvSpPr>
          <a:spLocks noChangeShapeType="1"/>
        </xdr:cNvSpPr>
      </xdr:nvSpPr>
      <xdr:spPr bwMode="auto">
        <a:xfrm>
          <a:off x="3124200" y="340042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35</xdr:row>
      <xdr:rowOff>0</xdr:rowOff>
    </xdr:from>
    <xdr:to>
      <xdr:col>5</xdr:col>
      <xdr:colOff>152400</xdr:colOff>
      <xdr:row>35</xdr:row>
      <xdr:rowOff>0</xdr:rowOff>
    </xdr:to>
    <xdr:sp macro="" textlink="">
      <xdr:nvSpPr>
        <xdr:cNvPr id="28" name="Line 59"/>
        <xdr:cNvSpPr>
          <a:spLocks noChangeShapeType="1"/>
        </xdr:cNvSpPr>
      </xdr:nvSpPr>
      <xdr:spPr bwMode="auto">
        <a:xfrm>
          <a:off x="3114675" y="5667375"/>
          <a:ext cx="857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36</xdr:row>
      <xdr:rowOff>0</xdr:rowOff>
    </xdr:from>
    <xdr:to>
      <xdr:col>5</xdr:col>
      <xdr:colOff>142875</xdr:colOff>
      <xdr:row>36</xdr:row>
      <xdr:rowOff>0</xdr:rowOff>
    </xdr:to>
    <xdr:sp macro="" textlink="">
      <xdr:nvSpPr>
        <xdr:cNvPr id="29" name="Line 60"/>
        <xdr:cNvSpPr>
          <a:spLocks noChangeShapeType="1"/>
        </xdr:cNvSpPr>
      </xdr:nvSpPr>
      <xdr:spPr bwMode="auto">
        <a:xfrm>
          <a:off x="3114675" y="5829300"/>
          <a:ext cx="762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47625</xdr:colOff>
      <xdr:row>49</xdr:row>
      <xdr:rowOff>152400</xdr:rowOff>
    </xdr:from>
    <xdr:to>
      <xdr:col>5</xdr:col>
      <xdr:colOff>152400</xdr:colOff>
      <xdr:row>49</xdr:row>
      <xdr:rowOff>152400</xdr:rowOff>
    </xdr:to>
    <xdr:sp macro="" textlink="">
      <xdr:nvSpPr>
        <xdr:cNvPr id="30" name="Line 61"/>
        <xdr:cNvSpPr>
          <a:spLocks noChangeShapeType="1"/>
        </xdr:cNvSpPr>
      </xdr:nvSpPr>
      <xdr:spPr bwMode="auto">
        <a:xfrm>
          <a:off x="3095625" y="8086725"/>
          <a:ext cx="1047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76200</xdr:colOff>
      <xdr:row>36</xdr:row>
      <xdr:rowOff>9525</xdr:rowOff>
    </xdr:from>
    <xdr:to>
      <xdr:col>5</xdr:col>
      <xdr:colOff>76200</xdr:colOff>
      <xdr:row>43</xdr:row>
      <xdr:rowOff>0</xdr:rowOff>
    </xdr:to>
    <xdr:sp macro="" textlink="">
      <xdr:nvSpPr>
        <xdr:cNvPr id="31" name="Line 62"/>
        <xdr:cNvSpPr>
          <a:spLocks noChangeShapeType="1"/>
        </xdr:cNvSpPr>
      </xdr:nvSpPr>
      <xdr:spPr bwMode="auto">
        <a:xfrm flipV="1">
          <a:off x="3124200" y="5838825"/>
          <a:ext cx="0" cy="11239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44</xdr:row>
      <xdr:rowOff>0</xdr:rowOff>
    </xdr:from>
    <xdr:to>
      <xdr:col>5</xdr:col>
      <xdr:colOff>76200</xdr:colOff>
      <xdr:row>49</xdr:row>
      <xdr:rowOff>123825</xdr:rowOff>
    </xdr:to>
    <xdr:sp macro="" textlink="">
      <xdr:nvSpPr>
        <xdr:cNvPr id="32" name="Line 63"/>
        <xdr:cNvSpPr>
          <a:spLocks noChangeShapeType="1"/>
        </xdr:cNvSpPr>
      </xdr:nvSpPr>
      <xdr:spPr bwMode="auto">
        <a:xfrm>
          <a:off x="3124200" y="7124700"/>
          <a:ext cx="0" cy="933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28</xdr:row>
      <xdr:rowOff>0</xdr:rowOff>
    </xdr:from>
    <xdr:to>
      <xdr:col>5</xdr:col>
      <xdr:colOff>76200</xdr:colOff>
      <xdr:row>34</xdr:row>
      <xdr:rowOff>28575</xdr:rowOff>
    </xdr:to>
    <xdr:sp macro="" textlink="">
      <xdr:nvSpPr>
        <xdr:cNvPr id="33" name="Line 64"/>
        <xdr:cNvSpPr>
          <a:spLocks noChangeShapeType="1"/>
        </xdr:cNvSpPr>
      </xdr:nvSpPr>
      <xdr:spPr bwMode="auto">
        <a:xfrm>
          <a:off x="3124200" y="4533900"/>
          <a:ext cx="0"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76200</xdr:colOff>
      <xdr:row>27</xdr:row>
      <xdr:rowOff>0</xdr:rowOff>
    </xdr:to>
    <xdr:sp macro="" textlink="">
      <xdr:nvSpPr>
        <xdr:cNvPr id="34" name="Line 65"/>
        <xdr:cNvSpPr>
          <a:spLocks noChangeShapeType="1"/>
        </xdr:cNvSpPr>
      </xdr:nvSpPr>
      <xdr:spPr bwMode="auto">
        <a:xfrm flipV="1">
          <a:off x="3124200" y="3400425"/>
          <a:ext cx="0" cy="971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21</xdr:row>
      <xdr:rowOff>0</xdr:rowOff>
    </xdr:from>
    <xdr:to>
      <xdr:col>5</xdr:col>
      <xdr:colOff>9525</xdr:colOff>
      <xdr:row>21</xdr:row>
      <xdr:rowOff>0</xdr:rowOff>
    </xdr:to>
    <xdr:sp macro="" textlink="">
      <xdr:nvSpPr>
        <xdr:cNvPr id="35" name="Arc 68"/>
        <xdr:cNvSpPr>
          <a:spLocks/>
        </xdr:cNvSpPr>
      </xdr:nvSpPr>
      <xdr:spPr bwMode="auto">
        <a:xfrm>
          <a:off x="3048000" y="3400425"/>
          <a:ext cx="9525" cy="0"/>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xdr:col>
      <xdr:colOff>0</xdr:colOff>
      <xdr:row>29</xdr:row>
      <xdr:rowOff>0</xdr:rowOff>
    </xdr:from>
    <xdr:to>
      <xdr:col>1</xdr:col>
      <xdr:colOff>666750</xdr:colOff>
      <xdr:row>33</xdr:row>
      <xdr:rowOff>142875</xdr:rowOff>
    </xdr:to>
    <xdr:sp macro="" textlink="">
      <xdr:nvSpPr>
        <xdr:cNvPr id="36" name="Line 70"/>
        <xdr:cNvSpPr>
          <a:spLocks noChangeShapeType="1"/>
        </xdr:cNvSpPr>
      </xdr:nvSpPr>
      <xdr:spPr bwMode="auto">
        <a:xfrm>
          <a:off x="609600" y="4695825"/>
          <a:ext cx="609600" cy="790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57150</xdr:colOff>
      <xdr:row>32</xdr:row>
      <xdr:rowOff>95250</xdr:rowOff>
    </xdr:from>
    <xdr:to>
      <xdr:col>2</xdr:col>
      <xdr:colOff>190500</xdr:colOff>
      <xdr:row>35</xdr:row>
      <xdr:rowOff>76200</xdr:rowOff>
    </xdr:to>
    <xdr:sp macro="" textlink="">
      <xdr:nvSpPr>
        <xdr:cNvPr id="2" name="Line 17"/>
        <xdr:cNvSpPr>
          <a:spLocks noChangeShapeType="1"/>
        </xdr:cNvSpPr>
      </xdr:nvSpPr>
      <xdr:spPr bwMode="auto">
        <a:xfrm flipH="1" flipV="1">
          <a:off x="1276350" y="5276850"/>
          <a:ext cx="133350"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32</xdr:row>
      <xdr:rowOff>85725</xdr:rowOff>
    </xdr:from>
    <xdr:to>
      <xdr:col>2</xdr:col>
      <xdr:colOff>209550</xdr:colOff>
      <xdr:row>34</xdr:row>
      <xdr:rowOff>28575</xdr:rowOff>
    </xdr:to>
    <xdr:sp macro="" textlink="">
      <xdr:nvSpPr>
        <xdr:cNvPr id="3" name="Line 18"/>
        <xdr:cNvSpPr>
          <a:spLocks noChangeShapeType="1"/>
        </xdr:cNvSpPr>
      </xdr:nvSpPr>
      <xdr:spPr bwMode="auto">
        <a:xfrm flipH="1" flipV="1">
          <a:off x="1314450" y="5267325"/>
          <a:ext cx="1143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47625</xdr:colOff>
      <xdr:row>32</xdr:row>
      <xdr:rowOff>38100</xdr:rowOff>
    </xdr:from>
    <xdr:to>
      <xdr:col>2</xdr:col>
      <xdr:colOff>161925</xdr:colOff>
      <xdr:row>32</xdr:row>
      <xdr:rowOff>123825</xdr:rowOff>
    </xdr:to>
    <xdr:sp macro="" textlink="">
      <xdr:nvSpPr>
        <xdr:cNvPr id="4" name="Oval 22"/>
        <xdr:cNvSpPr>
          <a:spLocks noChangeArrowheads="1"/>
        </xdr:cNvSpPr>
      </xdr:nvSpPr>
      <xdr:spPr bwMode="auto">
        <a:xfrm>
          <a:off x="1266825" y="5219700"/>
          <a:ext cx="114300" cy="85725"/>
        </a:xfrm>
        <a:prstGeom prst="ellipse">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2</xdr:col>
      <xdr:colOff>104775</xdr:colOff>
      <xdr:row>32</xdr:row>
      <xdr:rowOff>85725</xdr:rowOff>
    </xdr:from>
    <xdr:to>
      <xdr:col>2</xdr:col>
      <xdr:colOff>123825</xdr:colOff>
      <xdr:row>32</xdr:row>
      <xdr:rowOff>142875</xdr:rowOff>
    </xdr:to>
    <xdr:sp macro="" textlink="">
      <xdr:nvSpPr>
        <xdr:cNvPr id="5" name="Line 23"/>
        <xdr:cNvSpPr>
          <a:spLocks noChangeShapeType="1"/>
        </xdr:cNvSpPr>
      </xdr:nvSpPr>
      <xdr:spPr bwMode="auto">
        <a:xfrm>
          <a:off x="1323975" y="5267325"/>
          <a:ext cx="1905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581025</xdr:colOff>
      <xdr:row>30</xdr:row>
      <xdr:rowOff>95250</xdr:rowOff>
    </xdr:from>
    <xdr:to>
      <xdr:col>2</xdr:col>
      <xdr:colOff>47625</xdr:colOff>
      <xdr:row>32</xdr:row>
      <xdr:rowOff>76200</xdr:rowOff>
    </xdr:to>
    <xdr:sp macro="" textlink="">
      <xdr:nvSpPr>
        <xdr:cNvPr id="6" name="Line 24"/>
        <xdr:cNvSpPr>
          <a:spLocks noChangeShapeType="1"/>
        </xdr:cNvSpPr>
      </xdr:nvSpPr>
      <xdr:spPr bwMode="auto">
        <a:xfrm flipH="1" flipV="1">
          <a:off x="1190625" y="4953000"/>
          <a:ext cx="7620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685800</xdr:colOff>
      <xdr:row>30</xdr:row>
      <xdr:rowOff>85725</xdr:rowOff>
    </xdr:from>
    <xdr:to>
      <xdr:col>2</xdr:col>
      <xdr:colOff>171450</xdr:colOff>
      <xdr:row>32</xdr:row>
      <xdr:rowOff>66675</xdr:rowOff>
    </xdr:to>
    <xdr:sp macro="" textlink="">
      <xdr:nvSpPr>
        <xdr:cNvPr id="7" name="Line 25"/>
        <xdr:cNvSpPr>
          <a:spLocks noChangeShapeType="1"/>
        </xdr:cNvSpPr>
      </xdr:nvSpPr>
      <xdr:spPr bwMode="auto">
        <a:xfrm flipH="1" flipV="1">
          <a:off x="1219200" y="4943475"/>
          <a:ext cx="17145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381000</xdr:colOff>
      <xdr:row>35</xdr:row>
      <xdr:rowOff>57150</xdr:rowOff>
    </xdr:from>
    <xdr:to>
      <xdr:col>1</xdr:col>
      <xdr:colOff>676275</xdr:colOff>
      <xdr:row>37</xdr:row>
      <xdr:rowOff>0</xdr:rowOff>
    </xdr:to>
    <xdr:sp macro="" textlink="">
      <xdr:nvSpPr>
        <xdr:cNvPr id="8" name="Line 28"/>
        <xdr:cNvSpPr>
          <a:spLocks noChangeShapeType="1"/>
        </xdr:cNvSpPr>
      </xdr:nvSpPr>
      <xdr:spPr bwMode="auto">
        <a:xfrm flipH="1">
          <a:off x="990600" y="5724525"/>
          <a:ext cx="2286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37</xdr:row>
      <xdr:rowOff>76200</xdr:rowOff>
    </xdr:from>
    <xdr:to>
      <xdr:col>2</xdr:col>
      <xdr:colOff>361950</xdr:colOff>
      <xdr:row>37</xdr:row>
      <xdr:rowOff>76200</xdr:rowOff>
    </xdr:to>
    <xdr:sp macro="" textlink="">
      <xdr:nvSpPr>
        <xdr:cNvPr id="9" name="Line 31"/>
        <xdr:cNvSpPr>
          <a:spLocks noChangeShapeType="1"/>
        </xdr:cNvSpPr>
      </xdr:nvSpPr>
      <xdr:spPr bwMode="auto">
        <a:xfrm>
          <a:off x="1228725" y="60674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19050</xdr:colOff>
      <xdr:row>37</xdr:row>
      <xdr:rowOff>76200</xdr:rowOff>
    </xdr:from>
    <xdr:to>
      <xdr:col>4</xdr:col>
      <xdr:colOff>600075</xdr:colOff>
      <xdr:row>37</xdr:row>
      <xdr:rowOff>76200</xdr:rowOff>
    </xdr:to>
    <xdr:sp macro="" textlink="">
      <xdr:nvSpPr>
        <xdr:cNvPr id="10" name="Line 32"/>
        <xdr:cNvSpPr>
          <a:spLocks noChangeShapeType="1"/>
        </xdr:cNvSpPr>
      </xdr:nvSpPr>
      <xdr:spPr bwMode="auto">
        <a:xfrm flipH="1">
          <a:off x="2457450" y="6067425"/>
          <a:ext cx="581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37</xdr:row>
      <xdr:rowOff>9525</xdr:rowOff>
    </xdr:from>
    <xdr:to>
      <xdr:col>2</xdr:col>
      <xdr:colOff>200025</xdr:colOff>
      <xdr:row>39</xdr:row>
      <xdr:rowOff>142875</xdr:rowOff>
    </xdr:to>
    <xdr:sp macro="" textlink="">
      <xdr:nvSpPr>
        <xdr:cNvPr id="11" name="Line 35"/>
        <xdr:cNvSpPr>
          <a:spLocks noChangeShapeType="1"/>
        </xdr:cNvSpPr>
      </xdr:nvSpPr>
      <xdr:spPr bwMode="auto">
        <a:xfrm flipH="1">
          <a:off x="1314450" y="6000750"/>
          <a:ext cx="104775"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35</xdr:row>
      <xdr:rowOff>0</xdr:rowOff>
    </xdr:from>
    <xdr:to>
      <xdr:col>2</xdr:col>
      <xdr:colOff>95250</xdr:colOff>
      <xdr:row>35</xdr:row>
      <xdr:rowOff>76200</xdr:rowOff>
    </xdr:to>
    <xdr:sp macro="" textlink="">
      <xdr:nvSpPr>
        <xdr:cNvPr id="12" name="Line 38"/>
        <xdr:cNvSpPr>
          <a:spLocks noChangeShapeType="1"/>
        </xdr:cNvSpPr>
      </xdr:nvSpPr>
      <xdr:spPr bwMode="auto">
        <a:xfrm>
          <a:off x="13144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295275</xdr:colOff>
      <xdr:row>34</xdr:row>
      <xdr:rowOff>38100</xdr:rowOff>
    </xdr:from>
    <xdr:to>
      <xdr:col>2</xdr:col>
      <xdr:colOff>295275</xdr:colOff>
      <xdr:row>35</xdr:row>
      <xdr:rowOff>76200</xdr:rowOff>
    </xdr:to>
    <xdr:sp macro="" textlink="">
      <xdr:nvSpPr>
        <xdr:cNvPr id="13" name="Line 39"/>
        <xdr:cNvSpPr>
          <a:spLocks noChangeShapeType="1"/>
        </xdr:cNvSpPr>
      </xdr:nvSpPr>
      <xdr:spPr bwMode="auto">
        <a:xfrm>
          <a:off x="15144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114300</xdr:colOff>
      <xdr:row>35</xdr:row>
      <xdr:rowOff>9525</xdr:rowOff>
    </xdr:from>
    <xdr:to>
      <xdr:col>3</xdr:col>
      <xdr:colOff>114300</xdr:colOff>
      <xdr:row>36</xdr:row>
      <xdr:rowOff>0</xdr:rowOff>
    </xdr:to>
    <xdr:sp macro="" textlink="">
      <xdr:nvSpPr>
        <xdr:cNvPr id="14" name="Line 40"/>
        <xdr:cNvSpPr>
          <a:spLocks noChangeShapeType="1"/>
        </xdr:cNvSpPr>
      </xdr:nvSpPr>
      <xdr:spPr bwMode="auto">
        <a:xfrm>
          <a:off x="1943100" y="567690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285750</xdr:colOff>
      <xdr:row>35</xdr:row>
      <xdr:rowOff>0</xdr:rowOff>
    </xdr:from>
    <xdr:to>
      <xdr:col>3</xdr:col>
      <xdr:colOff>285750</xdr:colOff>
      <xdr:row>35</xdr:row>
      <xdr:rowOff>76200</xdr:rowOff>
    </xdr:to>
    <xdr:sp macro="" textlink="">
      <xdr:nvSpPr>
        <xdr:cNvPr id="15" name="Line 41"/>
        <xdr:cNvSpPr>
          <a:spLocks noChangeShapeType="1"/>
        </xdr:cNvSpPr>
      </xdr:nvSpPr>
      <xdr:spPr bwMode="auto">
        <a:xfrm>
          <a:off x="21145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428625</xdr:colOff>
      <xdr:row>36</xdr:row>
      <xdr:rowOff>0</xdr:rowOff>
    </xdr:from>
    <xdr:to>
      <xdr:col>3</xdr:col>
      <xdr:colOff>438150</xdr:colOff>
      <xdr:row>36</xdr:row>
      <xdr:rowOff>0</xdr:rowOff>
    </xdr:to>
    <xdr:sp macro="" textlink="">
      <xdr:nvSpPr>
        <xdr:cNvPr id="16" name="Line 42"/>
        <xdr:cNvSpPr>
          <a:spLocks noChangeShapeType="1"/>
        </xdr:cNvSpPr>
      </xdr:nvSpPr>
      <xdr:spPr bwMode="auto">
        <a:xfrm>
          <a:off x="2257425" y="5829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647700</xdr:colOff>
      <xdr:row>35</xdr:row>
      <xdr:rowOff>0</xdr:rowOff>
    </xdr:from>
    <xdr:to>
      <xdr:col>3</xdr:col>
      <xdr:colOff>647700</xdr:colOff>
      <xdr:row>36</xdr:row>
      <xdr:rowOff>9525</xdr:rowOff>
    </xdr:to>
    <xdr:sp macro="" textlink="">
      <xdr:nvSpPr>
        <xdr:cNvPr id="17" name="Line 43"/>
        <xdr:cNvSpPr>
          <a:spLocks noChangeShapeType="1"/>
        </xdr:cNvSpPr>
      </xdr:nvSpPr>
      <xdr:spPr bwMode="auto">
        <a:xfrm>
          <a:off x="2438400" y="5667375"/>
          <a:ext cx="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104775</xdr:colOff>
      <xdr:row>34</xdr:row>
      <xdr:rowOff>38100</xdr:rowOff>
    </xdr:from>
    <xdr:to>
      <xdr:col>4</xdr:col>
      <xdr:colOff>104775</xdr:colOff>
      <xdr:row>36</xdr:row>
      <xdr:rowOff>9525</xdr:rowOff>
    </xdr:to>
    <xdr:sp macro="" textlink="">
      <xdr:nvSpPr>
        <xdr:cNvPr id="18" name="Line 44"/>
        <xdr:cNvSpPr>
          <a:spLocks noChangeShapeType="1"/>
        </xdr:cNvSpPr>
      </xdr:nvSpPr>
      <xdr:spPr bwMode="auto">
        <a:xfrm>
          <a:off x="2543175" y="5543550"/>
          <a:ext cx="0" cy="295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247650</xdr:colOff>
      <xdr:row>35</xdr:row>
      <xdr:rowOff>0</xdr:rowOff>
    </xdr:from>
    <xdr:to>
      <xdr:col>4</xdr:col>
      <xdr:colOff>247650</xdr:colOff>
      <xdr:row>35</xdr:row>
      <xdr:rowOff>76200</xdr:rowOff>
    </xdr:to>
    <xdr:sp macro="" textlink="">
      <xdr:nvSpPr>
        <xdr:cNvPr id="19" name="Line 45"/>
        <xdr:cNvSpPr>
          <a:spLocks noChangeShapeType="1"/>
        </xdr:cNvSpPr>
      </xdr:nvSpPr>
      <xdr:spPr bwMode="auto">
        <a:xfrm>
          <a:off x="26860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428625</xdr:colOff>
      <xdr:row>34</xdr:row>
      <xdr:rowOff>38100</xdr:rowOff>
    </xdr:from>
    <xdr:to>
      <xdr:col>4</xdr:col>
      <xdr:colOff>428625</xdr:colOff>
      <xdr:row>36</xdr:row>
      <xdr:rowOff>0</xdr:rowOff>
    </xdr:to>
    <xdr:sp macro="" textlink="">
      <xdr:nvSpPr>
        <xdr:cNvPr id="20" name="Line 46"/>
        <xdr:cNvSpPr>
          <a:spLocks noChangeShapeType="1"/>
        </xdr:cNvSpPr>
      </xdr:nvSpPr>
      <xdr:spPr bwMode="auto">
        <a:xfrm>
          <a:off x="2867025" y="5543550"/>
          <a:ext cx="0" cy="285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561975</xdr:colOff>
      <xdr:row>34</xdr:row>
      <xdr:rowOff>38100</xdr:rowOff>
    </xdr:from>
    <xdr:to>
      <xdr:col>4</xdr:col>
      <xdr:colOff>561975</xdr:colOff>
      <xdr:row>35</xdr:row>
      <xdr:rowOff>76200</xdr:rowOff>
    </xdr:to>
    <xdr:sp macro="" textlink="">
      <xdr:nvSpPr>
        <xdr:cNvPr id="21" name="Line 47"/>
        <xdr:cNvSpPr>
          <a:spLocks noChangeShapeType="1"/>
        </xdr:cNvSpPr>
      </xdr:nvSpPr>
      <xdr:spPr bwMode="auto">
        <a:xfrm>
          <a:off x="30003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466725</xdr:colOff>
      <xdr:row>35</xdr:row>
      <xdr:rowOff>19050</xdr:rowOff>
    </xdr:from>
    <xdr:to>
      <xdr:col>3</xdr:col>
      <xdr:colOff>466725</xdr:colOff>
      <xdr:row>35</xdr:row>
      <xdr:rowOff>76200</xdr:rowOff>
    </xdr:to>
    <xdr:sp macro="" textlink="">
      <xdr:nvSpPr>
        <xdr:cNvPr id="22" name="Line 48"/>
        <xdr:cNvSpPr>
          <a:spLocks noChangeShapeType="1"/>
        </xdr:cNvSpPr>
      </xdr:nvSpPr>
      <xdr:spPr bwMode="auto">
        <a:xfrm>
          <a:off x="2295525" y="5686425"/>
          <a:ext cx="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33</xdr:row>
      <xdr:rowOff>123825</xdr:rowOff>
    </xdr:from>
    <xdr:to>
      <xdr:col>1</xdr:col>
      <xdr:colOff>495300</xdr:colOff>
      <xdr:row>33</xdr:row>
      <xdr:rowOff>123825</xdr:rowOff>
    </xdr:to>
    <xdr:sp macro="" textlink="">
      <xdr:nvSpPr>
        <xdr:cNvPr id="23" name="Line 51"/>
        <xdr:cNvSpPr>
          <a:spLocks noChangeShapeType="1"/>
        </xdr:cNvSpPr>
      </xdr:nvSpPr>
      <xdr:spPr bwMode="auto">
        <a:xfrm flipH="1">
          <a:off x="723900" y="5467350"/>
          <a:ext cx="3810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7</xdr:row>
      <xdr:rowOff>104775</xdr:rowOff>
    </xdr:from>
    <xdr:to>
      <xdr:col>0</xdr:col>
      <xdr:colOff>752475</xdr:colOff>
      <xdr:row>7</xdr:row>
      <xdr:rowOff>104775</xdr:rowOff>
    </xdr:to>
    <xdr:sp macro="" textlink="">
      <xdr:nvSpPr>
        <xdr:cNvPr id="24" name="Line 53"/>
        <xdr:cNvSpPr>
          <a:spLocks noChangeShapeType="1"/>
        </xdr:cNvSpPr>
      </xdr:nvSpPr>
      <xdr:spPr bwMode="auto">
        <a:xfrm>
          <a:off x="114300" y="123825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15</xdr:row>
      <xdr:rowOff>85725</xdr:rowOff>
    </xdr:from>
    <xdr:to>
      <xdr:col>0</xdr:col>
      <xdr:colOff>733425</xdr:colOff>
      <xdr:row>15</xdr:row>
      <xdr:rowOff>85725</xdr:rowOff>
    </xdr:to>
    <xdr:sp macro="" textlink="">
      <xdr:nvSpPr>
        <xdr:cNvPr id="25" name="Line 55"/>
        <xdr:cNvSpPr>
          <a:spLocks noChangeShapeType="1"/>
        </xdr:cNvSpPr>
      </xdr:nvSpPr>
      <xdr:spPr bwMode="auto">
        <a:xfrm>
          <a:off x="114300" y="251460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76200</xdr:colOff>
      <xdr:row>22</xdr:row>
      <xdr:rowOff>85725</xdr:rowOff>
    </xdr:from>
    <xdr:to>
      <xdr:col>3</xdr:col>
      <xdr:colOff>504825</xdr:colOff>
      <xdr:row>22</xdr:row>
      <xdr:rowOff>85725</xdr:rowOff>
    </xdr:to>
    <xdr:sp macro="" textlink="">
      <xdr:nvSpPr>
        <xdr:cNvPr id="26" name="Line 56"/>
        <xdr:cNvSpPr>
          <a:spLocks noChangeShapeType="1"/>
        </xdr:cNvSpPr>
      </xdr:nvSpPr>
      <xdr:spPr bwMode="auto">
        <a:xfrm flipH="1">
          <a:off x="1905000" y="36480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228600</xdr:colOff>
      <xdr:row>21</xdr:row>
      <xdr:rowOff>0</xdr:rowOff>
    </xdr:to>
    <xdr:sp macro="" textlink="">
      <xdr:nvSpPr>
        <xdr:cNvPr id="27" name="Line 58"/>
        <xdr:cNvSpPr>
          <a:spLocks noChangeShapeType="1"/>
        </xdr:cNvSpPr>
      </xdr:nvSpPr>
      <xdr:spPr bwMode="auto">
        <a:xfrm>
          <a:off x="3124200" y="340042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35</xdr:row>
      <xdr:rowOff>0</xdr:rowOff>
    </xdr:from>
    <xdr:to>
      <xdr:col>5</xdr:col>
      <xdr:colOff>152400</xdr:colOff>
      <xdr:row>35</xdr:row>
      <xdr:rowOff>0</xdr:rowOff>
    </xdr:to>
    <xdr:sp macro="" textlink="">
      <xdr:nvSpPr>
        <xdr:cNvPr id="28" name="Line 59"/>
        <xdr:cNvSpPr>
          <a:spLocks noChangeShapeType="1"/>
        </xdr:cNvSpPr>
      </xdr:nvSpPr>
      <xdr:spPr bwMode="auto">
        <a:xfrm>
          <a:off x="3114675" y="5667375"/>
          <a:ext cx="857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36</xdr:row>
      <xdr:rowOff>0</xdr:rowOff>
    </xdr:from>
    <xdr:to>
      <xdr:col>5</xdr:col>
      <xdr:colOff>142875</xdr:colOff>
      <xdr:row>36</xdr:row>
      <xdr:rowOff>0</xdr:rowOff>
    </xdr:to>
    <xdr:sp macro="" textlink="">
      <xdr:nvSpPr>
        <xdr:cNvPr id="29" name="Line 60"/>
        <xdr:cNvSpPr>
          <a:spLocks noChangeShapeType="1"/>
        </xdr:cNvSpPr>
      </xdr:nvSpPr>
      <xdr:spPr bwMode="auto">
        <a:xfrm>
          <a:off x="3114675" y="5829300"/>
          <a:ext cx="762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47625</xdr:colOff>
      <xdr:row>49</xdr:row>
      <xdr:rowOff>152400</xdr:rowOff>
    </xdr:from>
    <xdr:to>
      <xdr:col>5</xdr:col>
      <xdr:colOff>152400</xdr:colOff>
      <xdr:row>49</xdr:row>
      <xdr:rowOff>152400</xdr:rowOff>
    </xdr:to>
    <xdr:sp macro="" textlink="">
      <xdr:nvSpPr>
        <xdr:cNvPr id="30" name="Line 61"/>
        <xdr:cNvSpPr>
          <a:spLocks noChangeShapeType="1"/>
        </xdr:cNvSpPr>
      </xdr:nvSpPr>
      <xdr:spPr bwMode="auto">
        <a:xfrm>
          <a:off x="3095625" y="8086725"/>
          <a:ext cx="1047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76200</xdr:colOff>
      <xdr:row>36</xdr:row>
      <xdr:rowOff>9525</xdr:rowOff>
    </xdr:from>
    <xdr:to>
      <xdr:col>5</xdr:col>
      <xdr:colOff>76200</xdr:colOff>
      <xdr:row>43</xdr:row>
      <xdr:rowOff>0</xdr:rowOff>
    </xdr:to>
    <xdr:sp macro="" textlink="">
      <xdr:nvSpPr>
        <xdr:cNvPr id="31" name="Line 62"/>
        <xdr:cNvSpPr>
          <a:spLocks noChangeShapeType="1"/>
        </xdr:cNvSpPr>
      </xdr:nvSpPr>
      <xdr:spPr bwMode="auto">
        <a:xfrm flipV="1">
          <a:off x="3124200" y="5838825"/>
          <a:ext cx="0" cy="11239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44</xdr:row>
      <xdr:rowOff>0</xdr:rowOff>
    </xdr:from>
    <xdr:to>
      <xdr:col>5</xdr:col>
      <xdr:colOff>76200</xdr:colOff>
      <xdr:row>49</xdr:row>
      <xdr:rowOff>123825</xdr:rowOff>
    </xdr:to>
    <xdr:sp macro="" textlink="">
      <xdr:nvSpPr>
        <xdr:cNvPr id="32" name="Line 63"/>
        <xdr:cNvSpPr>
          <a:spLocks noChangeShapeType="1"/>
        </xdr:cNvSpPr>
      </xdr:nvSpPr>
      <xdr:spPr bwMode="auto">
        <a:xfrm>
          <a:off x="3124200" y="7124700"/>
          <a:ext cx="0" cy="933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28</xdr:row>
      <xdr:rowOff>0</xdr:rowOff>
    </xdr:from>
    <xdr:to>
      <xdr:col>5</xdr:col>
      <xdr:colOff>76200</xdr:colOff>
      <xdr:row>34</xdr:row>
      <xdr:rowOff>28575</xdr:rowOff>
    </xdr:to>
    <xdr:sp macro="" textlink="">
      <xdr:nvSpPr>
        <xdr:cNvPr id="33" name="Line 64"/>
        <xdr:cNvSpPr>
          <a:spLocks noChangeShapeType="1"/>
        </xdr:cNvSpPr>
      </xdr:nvSpPr>
      <xdr:spPr bwMode="auto">
        <a:xfrm>
          <a:off x="3124200" y="4533900"/>
          <a:ext cx="0"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76200</xdr:colOff>
      <xdr:row>27</xdr:row>
      <xdr:rowOff>0</xdr:rowOff>
    </xdr:to>
    <xdr:sp macro="" textlink="">
      <xdr:nvSpPr>
        <xdr:cNvPr id="34" name="Line 65"/>
        <xdr:cNvSpPr>
          <a:spLocks noChangeShapeType="1"/>
        </xdr:cNvSpPr>
      </xdr:nvSpPr>
      <xdr:spPr bwMode="auto">
        <a:xfrm flipV="1">
          <a:off x="3124200" y="3400425"/>
          <a:ext cx="0" cy="971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21</xdr:row>
      <xdr:rowOff>0</xdr:rowOff>
    </xdr:from>
    <xdr:to>
      <xdr:col>5</xdr:col>
      <xdr:colOff>9525</xdr:colOff>
      <xdr:row>21</xdr:row>
      <xdr:rowOff>0</xdr:rowOff>
    </xdr:to>
    <xdr:sp macro="" textlink="">
      <xdr:nvSpPr>
        <xdr:cNvPr id="35" name="Arc 68"/>
        <xdr:cNvSpPr>
          <a:spLocks/>
        </xdr:cNvSpPr>
      </xdr:nvSpPr>
      <xdr:spPr bwMode="auto">
        <a:xfrm>
          <a:off x="3048000" y="3400425"/>
          <a:ext cx="9525" cy="0"/>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xdr:col>
      <xdr:colOff>0</xdr:colOff>
      <xdr:row>29</xdr:row>
      <xdr:rowOff>0</xdr:rowOff>
    </xdr:from>
    <xdr:to>
      <xdr:col>1</xdr:col>
      <xdr:colOff>666750</xdr:colOff>
      <xdr:row>33</xdr:row>
      <xdr:rowOff>142875</xdr:rowOff>
    </xdr:to>
    <xdr:sp macro="" textlink="">
      <xdr:nvSpPr>
        <xdr:cNvPr id="36" name="Line 70"/>
        <xdr:cNvSpPr>
          <a:spLocks noChangeShapeType="1"/>
        </xdr:cNvSpPr>
      </xdr:nvSpPr>
      <xdr:spPr bwMode="auto">
        <a:xfrm>
          <a:off x="609600" y="4695825"/>
          <a:ext cx="609600" cy="790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57150</xdr:colOff>
      <xdr:row>32</xdr:row>
      <xdr:rowOff>95250</xdr:rowOff>
    </xdr:from>
    <xdr:to>
      <xdr:col>2</xdr:col>
      <xdr:colOff>190500</xdr:colOff>
      <xdr:row>35</xdr:row>
      <xdr:rowOff>76200</xdr:rowOff>
    </xdr:to>
    <xdr:sp macro="" textlink="">
      <xdr:nvSpPr>
        <xdr:cNvPr id="2" name="Line 17"/>
        <xdr:cNvSpPr>
          <a:spLocks noChangeShapeType="1"/>
        </xdr:cNvSpPr>
      </xdr:nvSpPr>
      <xdr:spPr bwMode="auto">
        <a:xfrm flipH="1" flipV="1">
          <a:off x="1276350" y="5276850"/>
          <a:ext cx="133350"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32</xdr:row>
      <xdr:rowOff>85725</xdr:rowOff>
    </xdr:from>
    <xdr:to>
      <xdr:col>2</xdr:col>
      <xdr:colOff>209550</xdr:colOff>
      <xdr:row>34</xdr:row>
      <xdr:rowOff>28575</xdr:rowOff>
    </xdr:to>
    <xdr:sp macro="" textlink="">
      <xdr:nvSpPr>
        <xdr:cNvPr id="3" name="Line 18"/>
        <xdr:cNvSpPr>
          <a:spLocks noChangeShapeType="1"/>
        </xdr:cNvSpPr>
      </xdr:nvSpPr>
      <xdr:spPr bwMode="auto">
        <a:xfrm flipH="1" flipV="1">
          <a:off x="1314450" y="5267325"/>
          <a:ext cx="1143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47625</xdr:colOff>
      <xdr:row>32</xdr:row>
      <xdr:rowOff>38100</xdr:rowOff>
    </xdr:from>
    <xdr:to>
      <xdr:col>2</xdr:col>
      <xdr:colOff>161925</xdr:colOff>
      <xdr:row>32</xdr:row>
      <xdr:rowOff>123825</xdr:rowOff>
    </xdr:to>
    <xdr:sp macro="" textlink="">
      <xdr:nvSpPr>
        <xdr:cNvPr id="4" name="Oval 22"/>
        <xdr:cNvSpPr>
          <a:spLocks noChangeArrowheads="1"/>
        </xdr:cNvSpPr>
      </xdr:nvSpPr>
      <xdr:spPr bwMode="auto">
        <a:xfrm>
          <a:off x="1266825" y="5219700"/>
          <a:ext cx="114300" cy="85725"/>
        </a:xfrm>
        <a:prstGeom prst="ellipse">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2</xdr:col>
      <xdr:colOff>104775</xdr:colOff>
      <xdr:row>32</xdr:row>
      <xdr:rowOff>85725</xdr:rowOff>
    </xdr:from>
    <xdr:to>
      <xdr:col>2</xdr:col>
      <xdr:colOff>123825</xdr:colOff>
      <xdr:row>32</xdr:row>
      <xdr:rowOff>142875</xdr:rowOff>
    </xdr:to>
    <xdr:sp macro="" textlink="">
      <xdr:nvSpPr>
        <xdr:cNvPr id="5" name="Line 23"/>
        <xdr:cNvSpPr>
          <a:spLocks noChangeShapeType="1"/>
        </xdr:cNvSpPr>
      </xdr:nvSpPr>
      <xdr:spPr bwMode="auto">
        <a:xfrm>
          <a:off x="1323975" y="5267325"/>
          <a:ext cx="1905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581025</xdr:colOff>
      <xdr:row>30</xdr:row>
      <xdr:rowOff>95250</xdr:rowOff>
    </xdr:from>
    <xdr:to>
      <xdr:col>2</xdr:col>
      <xdr:colOff>47625</xdr:colOff>
      <xdr:row>32</xdr:row>
      <xdr:rowOff>76200</xdr:rowOff>
    </xdr:to>
    <xdr:sp macro="" textlink="">
      <xdr:nvSpPr>
        <xdr:cNvPr id="6" name="Line 24"/>
        <xdr:cNvSpPr>
          <a:spLocks noChangeShapeType="1"/>
        </xdr:cNvSpPr>
      </xdr:nvSpPr>
      <xdr:spPr bwMode="auto">
        <a:xfrm flipH="1" flipV="1">
          <a:off x="1190625" y="4953000"/>
          <a:ext cx="7620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685800</xdr:colOff>
      <xdr:row>30</xdr:row>
      <xdr:rowOff>85725</xdr:rowOff>
    </xdr:from>
    <xdr:to>
      <xdr:col>2</xdr:col>
      <xdr:colOff>171450</xdr:colOff>
      <xdr:row>32</xdr:row>
      <xdr:rowOff>66675</xdr:rowOff>
    </xdr:to>
    <xdr:sp macro="" textlink="">
      <xdr:nvSpPr>
        <xdr:cNvPr id="7" name="Line 25"/>
        <xdr:cNvSpPr>
          <a:spLocks noChangeShapeType="1"/>
        </xdr:cNvSpPr>
      </xdr:nvSpPr>
      <xdr:spPr bwMode="auto">
        <a:xfrm flipH="1" flipV="1">
          <a:off x="1219200" y="4943475"/>
          <a:ext cx="17145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381000</xdr:colOff>
      <xdr:row>35</xdr:row>
      <xdr:rowOff>57150</xdr:rowOff>
    </xdr:from>
    <xdr:to>
      <xdr:col>1</xdr:col>
      <xdr:colOff>676275</xdr:colOff>
      <xdr:row>37</xdr:row>
      <xdr:rowOff>0</xdr:rowOff>
    </xdr:to>
    <xdr:sp macro="" textlink="">
      <xdr:nvSpPr>
        <xdr:cNvPr id="8" name="Line 28"/>
        <xdr:cNvSpPr>
          <a:spLocks noChangeShapeType="1"/>
        </xdr:cNvSpPr>
      </xdr:nvSpPr>
      <xdr:spPr bwMode="auto">
        <a:xfrm flipH="1">
          <a:off x="990600" y="5724525"/>
          <a:ext cx="2286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37</xdr:row>
      <xdr:rowOff>76200</xdr:rowOff>
    </xdr:from>
    <xdr:to>
      <xdr:col>2</xdr:col>
      <xdr:colOff>361950</xdr:colOff>
      <xdr:row>37</xdr:row>
      <xdr:rowOff>76200</xdr:rowOff>
    </xdr:to>
    <xdr:sp macro="" textlink="">
      <xdr:nvSpPr>
        <xdr:cNvPr id="9" name="Line 31"/>
        <xdr:cNvSpPr>
          <a:spLocks noChangeShapeType="1"/>
        </xdr:cNvSpPr>
      </xdr:nvSpPr>
      <xdr:spPr bwMode="auto">
        <a:xfrm>
          <a:off x="1228725" y="60674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19050</xdr:colOff>
      <xdr:row>37</xdr:row>
      <xdr:rowOff>76200</xdr:rowOff>
    </xdr:from>
    <xdr:to>
      <xdr:col>4</xdr:col>
      <xdr:colOff>600075</xdr:colOff>
      <xdr:row>37</xdr:row>
      <xdr:rowOff>76200</xdr:rowOff>
    </xdr:to>
    <xdr:sp macro="" textlink="">
      <xdr:nvSpPr>
        <xdr:cNvPr id="10" name="Line 32"/>
        <xdr:cNvSpPr>
          <a:spLocks noChangeShapeType="1"/>
        </xdr:cNvSpPr>
      </xdr:nvSpPr>
      <xdr:spPr bwMode="auto">
        <a:xfrm flipH="1">
          <a:off x="2457450" y="6067425"/>
          <a:ext cx="581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37</xdr:row>
      <xdr:rowOff>9525</xdr:rowOff>
    </xdr:from>
    <xdr:to>
      <xdr:col>2</xdr:col>
      <xdr:colOff>200025</xdr:colOff>
      <xdr:row>39</xdr:row>
      <xdr:rowOff>142875</xdr:rowOff>
    </xdr:to>
    <xdr:sp macro="" textlink="">
      <xdr:nvSpPr>
        <xdr:cNvPr id="11" name="Line 35"/>
        <xdr:cNvSpPr>
          <a:spLocks noChangeShapeType="1"/>
        </xdr:cNvSpPr>
      </xdr:nvSpPr>
      <xdr:spPr bwMode="auto">
        <a:xfrm flipH="1">
          <a:off x="1314450" y="6000750"/>
          <a:ext cx="104775"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35</xdr:row>
      <xdr:rowOff>0</xdr:rowOff>
    </xdr:from>
    <xdr:to>
      <xdr:col>2</xdr:col>
      <xdr:colOff>95250</xdr:colOff>
      <xdr:row>35</xdr:row>
      <xdr:rowOff>76200</xdr:rowOff>
    </xdr:to>
    <xdr:sp macro="" textlink="">
      <xdr:nvSpPr>
        <xdr:cNvPr id="12" name="Line 38"/>
        <xdr:cNvSpPr>
          <a:spLocks noChangeShapeType="1"/>
        </xdr:cNvSpPr>
      </xdr:nvSpPr>
      <xdr:spPr bwMode="auto">
        <a:xfrm>
          <a:off x="13144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295275</xdr:colOff>
      <xdr:row>34</xdr:row>
      <xdr:rowOff>38100</xdr:rowOff>
    </xdr:from>
    <xdr:to>
      <xdr:col>2</xdr:col>
      <xdr:colOff>295275</xdr:colOff>
      <xdr:row>35</xdr:row>
      <xdr:rowOff>76200</xdr:rowOff>
    </xdr:to>
    <xdr:sp macro="" textlink="">
      <xdr:nvSpPr>
        <xdr:cNvPr id="13" name="Line 39"/>
        <xdr:cNvSpPr>
          <a:spLocks noChangeShapeType="1"/>
        </xdr:cNvSpPr>
      </xdr:nvSpPr>
      <xdr:spPr bwMode="auto">
        <a:xfrm>
          <a:off x="15144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114300</xdr:colOff>
      <xdr:row>35</xdr:row>
      <xdr:rowOff>9525</xdr:rowOff>
    </xdr:from>
    <xdr:to>
      <xdr:col>3</xdr:col>
      <xdr:colOff>114300</xdr:colOff>
      <xdr:row>36</xdr:row>
      <xdr:rowOff>0</xdr:rowOff>
    </xdr:to>
    <xdr:sp macro="" textlink="">
      <xdr:nvSpPr>
        <xdr:cNvPr id="14" name="Line 40"/>
        <xdr:cNvSpPr>
          <a:spLocks noChangeShapeType="1"/>
        </xdr:cNvSpPr>
      </xdr:nvSpPr>
      <xdr:spPr bwMode="auto">
        <a:xfrm>
          <a:off x="1943100" y="567690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285750</xdr:colOff>
      <xdr:row>35</xdr:row>
      <xdr:rowOff>0</xdr:rowOff>
    </xdr:from>
    <xdr:to>
      <xdr:col>3</xdr:col>
      <xdr:colOff>285750</xdr:colOff>
      <xdr:row>35</xdr:row>
      <xdr:rowOff>76200</xdr:rowOff>
    </xdr:to>
    <xdr:sp macro="" textlink="">
      <xdr:nvSpPr>
        <xdr:cNvPr id="15" name="Line 41"/>
        <xdr:cNvSpPr>
          <a:spLocks noChangeShapeType="1"/>
        </xdr:cNvSpPr>
      </xdr:nvSpPr>
      <xdr:spPr bwMode="auto">
        <a:xfrm>
          <a:off x="21145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428625</xdr:colOff>
      <xdr:row>36</xdr:row>
      <xdr:rowOff>0</xdr:rowOff>
    </xdr:from>
    <xdr:to>
      <xdr:col>3</xdr:col>
      <xdr:colOff>438150</xdr:colOff>
      <xdr:row>36</xdr:row>
      <xdr:rowOff>0</xdr:rowOff>
    </xdr:to>
    <xdr:sp macro="" textlink="">
      <xdr:nvSpPr>
        <xdr:cNvPr id="16" name="Line 42"/>
        <xdr:cNvSpPr>
          <a:spLocks noChangeShapeType="1"/>
        </xdr:cNvSpPr>
      </xdr:nvSpPr>
      <xdr:spPr bwMode="auto">
        <a:xfrm>
          <a:off x="2257425" y="5829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647700</xdr:colOff>
      <xdr:row>35</xdr:row>
      <xdr:rowOff>0</xdr:rowOff>
    </xdr:from>
    <xdr:to>
      <xdr:col>3</xdr:col>
      <xdr:colOff>647700</xdr:colOff>
      <xdr:row>36</xdr:row>
      <xdr:rowOff>9525</xdr:rowOff>
    </xdr:to>
    <xdr:sp macro="" textlink="">
      <xdr:nvSpPr>
        <xdr:cNvPr id="17" name="Line 43"/>
        <xdr:cNvSpPr>
          <a:spLocks noChangeShapeType="1"/>
        </xdr:cNvSpPr>
      </xdr:nvSpPr>
      <xdr:spPr bwMode="auto">
        <a:xfrm>
          <a:off x="2438400" y="5667375"/>
          <a:ext cx="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104775</xdr:colOff>
      <xdr:row>34</xdr:row>
      <xdr:rowOff>38100</xdr:rowOff>
    </xdr:from>
    <xdr:to>
      <xdr:col>4</xdr:col>
      <xdr:colOff>104775</xdr:colOff>
      <xdr:row>36</xdr:row>
      <xdr:rowOff>9525</xdr:rowOff>
    </xdr:to>
    <xdr:sp macro="" textlink="">
      <xdr:nvSpPr>
        <xdr:cNvPr id="18" name="Line 44"/>
        <xdr:cNvSpPr>
          <a:spLocks noChangeShapeType="1"/>
        </xdr:cNvSpPr>
      </xdr:nvSpPr>
      <xdr:spPr bwMode="auto">
        <a:xfrm>
          <a:off x="2543175" y="5543550"/>
          <a:ext cx="0" cy="295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247650</xdr:colOff>
      <xdr:row>35</xdr:row>
      <xdr:rowOff>0</xdr:rowOff>
    </xdr:from>
    <xdr:to>
      <xdr:col>4</xdr:col>
      <xdr:colOff>247650</xdr:colOff>
      <xdr:row>35</xdr:row>
      <xdr:rowOff>76200</xdr:rowOff>
    </xdr:to>
    <xdr:sp macro="" textlink="">
      <xdr:nvSpPr>
        <xdr:cNvPr id="19" name="Line 45"/>
        <xdr:cNvSpPr>
          <a:spLocks noChangeShapeType="1"/>
        </xdr:cNvSpPr>
      </xdr:nvSpPr>
      <xdr:spPr bwMode="auto">
        <a:xfrm>
          <a:off x="26860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428625</xdr:colOff>
      <xdr:row>34</xdr:row>
      <xdr:rowOff>38100</xdr:rowOff>
    </xdr:from>
    <xdr:to>
      <xdr:col>4</xdr:col>
      <xdr:colOff>428625</xdr:colOff>
      <xdr:row>36</xdr:row>
      <xdr:rowOff>0</xdr:rowOff>
    </xdr:to>
    <xdr:sp macro="" textlink="">
      <xdr:nvSpPr>
        <xdr:cNvPr id="20" name="Line 46"/>
        <xdr:cNvSpPr>
          <a:spLocks noChangeShapeType="1"/>
        </xdr:cNvSpPr>
      </xdr:nvSpPr>
      <xdr:spPr bwMode="auto">
        <a:xfrm>
          <a:off x="2867025" y="5543550"/>
          <a:ext cx="0" cy="285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561975</xdr:colOff>
      <xdr:row>34</xdr:row>
      <xdr:rowOff>38100</xdr:rowOff>
    </xdr:from>
    <xdr:to>
      <xdr:col>4</xdr:col>
      <xdr:colOff>561975</xdr:colOff>
      <xdr:row>35</xdr:row>
      <xdr:rowOff>76200</xdr:rowOff>
    </xdr:to>
    <xdr:sp macro="" textlink="">
      <xdr:nvSpPr>
        <xdr:cNvPr id="21" name="Line 47"/>
        <xdr:cNvSpPr>
          <a:spLocks noChangeShapeType="1"/>
        </xdr:cNvSpPr>
      </xdr:nvSpPr>
      <xdr:spPr bwMode="auto">
        <a:xfrm>
          <a:off x="30003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466725</xdr:colOff>
      <xdr:row>35</xdr:row>
      <xdr:rowOff>19050</xdr:rowOff>
    </xdr:from>
    <xdr:to>
      <xdr:col>3</xdr:col>
      <xdr:colOff>466725</xdr:colOff>
      <xdr:row>35</xdr:row>
      <xdr:rowOff>76200</xdr:rowOff>
    </xdr:to>
    <xdr:sp macro="" textlink="">
      <xdr:nvSpPr>
        <xdr:cNvPr id="22" name="Line 48"/>
        <xdr:cNvSpPr>
          <a:spLocks noChangeShapeType="1"/>
        </xdr:cNvSpPr>
      </xdr:nvSpPr>
      <xdr:spPr bwMode="auto">
        <a:xfrm>
          <a:off x="2295525" y="5686425"/>
          <a:ext cx="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33</xdr:row>
      <xdr:rowOff>123825</xdr:rowOff>
    </xdr:from>
    <xdr:to>
      <xdr:col>1</xdr:col>
      <xdr:colOff>495300</xdr:colOff>
      <xdr:row>33</xdr:row>
      <xdr:rowOff>123825</xdr:rowOff>
    </xdr:to>
    <xdr:sp macro="" textlink="">
      <xdr:nvSpPr>
        <xdr:cNvPr id="23" name="Line 51"/>
        <xdr:cNvSpPr>
          <a:spLocks noChangeShapeType="1"/>
        </xdr:cNvSpPr>
      </xdr:nvSpPr>
      <xdr:spPr bwMode="auto">
        <a:xfrm flipH="1">
          <a:off x="723900" y="5467350"/>
          <a:ext cx="3810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7</xdr:row>
      <xdr:rowOff>104775</xdr:rowOff>
    </xdr:from>
    <xdr:to>
      <xdr:col>0</xdr:col>
      <xdr:colOff>752475</xdr:colOff>
      <xdr:row>7</xdr:row>
      <xdr:rowOff>104775</xdr:rowOff>
    </xdr:to>
    <xdr:sp macro="" textlink="">
      <xdr:nvSpPr>
        <xdr:cNvPr id="24" name="Line 53"/>
        <xdr:cNvSpPr>
          <a:spLocks noChangeShapeType="1"/>
        </xdr:cNvSpPr>
      </xdr:nvSpPr>
      <xdr:spPr bwMode="auto">
        <a:xfrm>
          <a:off x="114300" y="123825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15</xdr:row>
      <xdr:rowOff>85725</xdr:rowOff>
    </xdr:from>
    <xdr:to>
      <xdr:col>0</xdr:col>
      <xdr:colOff>733425</xdr:colOff>
      <xdr:row>15</xdr:row>
      <xdr:rowOff>85725</xdr:rowOff>
    </xdr:to>
    <xdr:sp macro="" textlink="">
      <xdr:nvSpPr>
        <xdr:cNvPr id="25" name="Line 55"/>
        <xdr:cNvSpPr>
          <a:spLocks noChangeShapeType="1"/>
        </xdr:cNvSpPr>
      </xdr:nvSpPr>
      <xdr:spPr bwMode="auto">
        <a:xfrm>
          <a:off x="114300" y="251460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76200</xdr:colOff>
      <xdr:row>22</xdr:row>
      <xdr:rowOff>85725</xdr:rowOff>
    </xdr:from>
    <xdr:to>
      <xdr:col>3</xdr:col>
      <xdr:colOff>504825</xdr:colOff>
      <xdr:row>22</xdr:row>
      <xdr:rowOff>85725</xdr:rowOff>
    </xdr:to>
    <xdr:sp macro="" textlink="">
      <xdr:nvSpPr>
        <xdr:cNvPr id="26" name="Line 56"/>
        <xdr:cNvSpPr>
          <a:spLocks noChangeShapeType="1"/>
        </xdr:cNvSpPr>
      </xdr:nvSpPr>
      <xdr:spPr bwMode="auto">
        <a:xfrm flipH="1">
          <a:off x="1905000" y="36480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228600</xdr:colOff>
      <xdr:row>21</xdr:row>
      <xdr:rowOff>0</xdr:rowOff>
    </xdr:to>
    <xdr:sp macro="" textlink="">
      <xdr:nvSpPr>
        <xdr:cNvPr id="27" name="Line 58"/>
        <xdr:cNvSpPr>
          <a:spLocks noChangeShapeType="1"/>
        </xdr:cNvSpPr>
      </xdr:nvSpPr>
      <xdr:spPr bwMode="auto">
        <a:xfrm>
          <a:off x="3124200" y="340042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35</xdr:row>
      <xdr:rowOff>0</xdr:rowOff>
    </xdr:from>
    <xdr:to>
      <xdr:col>5</xdr:col>
      <xdr:colOff>152400</xdr:colOff>
      <xdr:row>35</xdr:row>
      <xdr:rowOff>0</xdr:rowOff>
    </xdr:to>
    <xdr:sp macro="" textlink="">
      <xdr:nvSpPr>
        <xdr:cNvPr id="28" name="Line 59"/>
        <xdr:cNvSpPr>
          <a:spLocks noChangeShapeType="1"/>
        </xdr:cNvSpPr>
      </xdr:nvSpPr>
      <xdr:spPr bwMode="auto">
        <a:xfrm>
          <a:off x="3114675" y="5667375"/>
          <a:ext cx="857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36</xdr:row>
      <xdr:rowOff>0</xdr:rowOff>
    </xdr:from>
    <xdr:to>
      <xdr:col>5</xdr:col>
      <xdr:colOff>142875</xdr:colOff>
      <xdr:row>36</xdr:row>
      <xdr:rowOff>0</xdr:rowOff>
    </xdr:to>
    <xdr:sp macro="" textlink="">
      <xdr:nvSpPr>
        <xdr:cNvPr id="29" name="Line 60"/>
        <xdr:cNvSpPr>
          <a:spLocks noChangeShapeType="1"/>
        </xdr:cNvSpPr>
      </xdr:nvSpPr>
      <xdr:spPr bwMode="auto">
        <a:xfrm>
          <a:off x="3114675" y="5829300"/>
          <a:ext cx="762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47625</xdr:colOff>
      <xdr:row>49</xdr:row>
      <xdr:rowOff>152400</xdr:rowOff>
    </xdr:from>
    <xdr:to>
      <xdr:col>5</xdr:col>
      <xdr:colOff>152400</xdr:colOff>
      <xdr:row>49</xdr:row>
      <xdr:rowOff>152400</xdr:rowOff>
    </xdr:to>
    <xdr:sp macro="" textlink="">
      <xdr:nvSpPr>
        <xdr:cNvPr id="30" name="Line 61"/>
        <xdr:cNvSpPr>
          <a:spLocks noChangeShapeType="1"/>
        </xdr:cNvSpPr>
      </xdr:nvSpPr>
      <xdr:spPr bwMode="auto">
        <a:xfrm>
          <a:off x="3095625" y="8086725"/>
          <a:ext cx="1047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76200</xdr:colOff>
      <xdr:row>36</xdr:row>
      <xdr:rowOff>9525</xdr:rowOff>
    </xdr:from>
    <xdr:to>
      <xdr:col>5</xdr:col>
      <xdr:colOff>76200</xdr:colOff>
      <xdr:row>43</xdr:row>
      <xdr:rowOff>0</xdr:rowOff>
    </xdr:to>
    <xdr:sp macro="" textlink="">
      <xdr:nvSpPr>
        <xdr:cNvPr id="31" name="Line 62"/>
        <xdr:cNvSpPr>
          <a:spLocks noChangeShapeType="1"/>
        </xdr:cNvSpPr>
      </xdr:nvSpPr>
      <xdr:spPr bwMode="auto">
        <a:xfrm flipV="1">
          <a:off x="3124200" y="5838825"/>
          <a:ext cx="0" cy="11239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44</xdr:row>
      <xdr:rowOff>0</xdr:rowOff>
    </xdr:from>
    <xdr:to>
      <xdr:col>5</xdr:col>
      <xdr:colOff>76200</xdr:colOff>
      <xdr:row>49</xdr:row>
      <xdr:rowOff>123825</xdr:rowOff>
    </xdr:to>
    <xdr:sp macro="" textlink="">
      <xdr:nvSpPr>
        <xdr:cNvPr id="32" name="Line 63"/>
        <xdr:cNvSpPr>
          <a:spLocks noChangeShapeType="1"/>
        </xdr:cNvSpPr>
      </xdr:nvSpPr>
      <xdr:spPr bwMode="auto">
        <a:xfrm>
          <a:off x="3124200" y="7124700"/>
          <a:ext cx="0" cy="933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28</xdr:row>
      <xdr:rowOff>0</xdr:rowOff>
    </xdr:from>
    <xdr:to>
      <xdr:col>5</xdr:col>
      <xdr:colOff>76200</xdr:colOff>
      <xdr:row>34</xdr:row>
      <xdr:rowOff>28575</xdr:rowOff>
    </xdr:to>
    <xdr:sp macro="" textlink="">
      <xdr:nvSpPr>
        <xdr:cNvPr id="33" name="Line 64"/>
        <xdr:cNvSpPr>
          <a:spLocks noChangeShapeType="1"/>
        </xdr:cNvSpPr>
      </xdr:nvSpPr>
      <xdr:spPr bwMode="auto">
        <a:xfrm>
          <a:off x="3124200" y="4533900"/>
          <a:ext cx="0"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76200</xdr:colOff>
      <xdr:row>27</xdr:row>
      <xdr:rowOff>0</xdr:rowOff>
    </xdr:to>
    <xdr:sp macro="" textlink="">
      <xdr:nvSpPr>
        <xdr:cNvPr id="34" name="Line 65"/>
        <xdr:cNvSpPr>
          <a:spLocks noChangeShapeType="1"/>
        </xdr:cNvSpPr>
      </xdr:nvSpPr>
      <xdr:spPr bwMode="auto">
        <a:xfrm flipV="1">
          <a:off x="3124200" y="3400425"/>
          <a:ext cx="0" cy="971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21</xdr:row>
      <xdr:rowOff>0</xdr:rowOff>
    </xdr:from>
    <xdr:to>
      <xdr:col>5</xdr:col>
      <xdr:colOff>9525</xdr:colOff>
      <xdr:row>21</xdr:row>
      <xdr:rowOff>0</xdr:rowOff>
    </xdr:to>
    <xdr:sp macro="" textlink="">
      <xdr:nvSpPr>
        <xdr:cNvPr id="35" name="Arc 68"/>
        <xdr:cNvSpPr>
          <a:spLocks/>
        </xdr:cNvSpPr>
      </xdr:nvSpPr>
      <xdr:spPr bwMode="auto">
        <a:xfrm>
          <a:off x="3048000" y="3400425"/>
          <a:ext cx="9525" cy="0"/>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xdr:col>
      <xdr:colOff>0</xdr:colOff>
      <xdr:row>29</xdr:row>
      <xdr:rowOff>0</xdr:rowOff>
    </xdr:from>
    <xdr:to>
      <xdr:col>1</xdr:col>
      <xdr:colOff>666750</xdr:colOff>
      <xdr:row>33</xdr:row>
      <xdr:rowOff>142875</xdr:rowOff>
    </xdr:to>
    <xdr:sp macro="" textlink="">
      <xdr:nvSpPr>
        <xdr:cNvPr id="36" name="Line 70"/>
        <xdr:cNvSpPr>
          <a:spLocks noChangeShapeType="1"/>
        </xdr:cNvSpPr>
      </xdr:nvSpPr>
      <xdr:spPr bwMode="auto">
        <a:xfrm>
          <a:off x="609600" y="4695825"/>
          <a:ext cx="609600" cy="790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57150</xdr:colOff>
      <xdr:row>32</xdr:row>
      <xdr:rowOff>95250</xdr:rowOff>
    </xdr:from>
    <xdr:to>
      <xdr:col>2</xdr:col>
      <xdr:colOff>190500</xdr:colOff>
      <xdr:row>35</xdr:row>
      <xdr:rowOff>76200</xdr:rowOff>
    </xdr:to>
    <xdr:sp macro="" textlink="">
      <xdr:nvSpPr>
        <xdr:cNvPr id="2" name="Line 17"/>
        <xdr:cNvSpPr>
          <a:spLocks noChangeShapeType="1"/>
        </xdr:cNvSpPr>
      </xdr:nvSpPr>
      <xdr:spPr bwMode="auto">
        <a:xfrm flipH="1" flipV="1">
          <a:off x="1276350" y="5276850"/>
          <a:ext cx="133350"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32</xdr:row>
      <xdr:rowOff>85725</xdr:rowOff>
    </xdr:from>
    <xdr:to>
      <xdr:col>2</xdr:col>
      <xdr:colOff>209550</xdr:colOff>
      <xdr:row>34</xdr:row>
      <xdr:rowOff>28575</xdr:rowOff>
    </xdr:to>
    <xdr:sp macro="" textlink="">
      <xdr:nvSpPr>
        <xdr:cNvPr id="3" name="Line 18"/>
        <xdr:cNvSpPr>
          <a:spLocks noChangeShapeType="1"/>
        </xdr:cNvSpPr>
      </xdr:nvSpPr>
      <xdr:spPr bwMode="auto">
        <a:xfrm flipH="1" flipV="1">
          <a:off x="1314450" y="5267325"/>
          <a:ext cx="1143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47625</xdr:colOff>
      <xdr:row>32</xdr:row>
      <xdr:rowOff>38100</xdr:rowOff>
    </xdr:from>
    <xdr:to>
      <xdr:col>2</xdr:col>
      <xdr:colOff>161925</xdr:colOff>
      <xdr:row>32</xdr:row>
      <xdr:rowOff>123825</xdr:rowOff>
    </xdr:to>
    <xdr:sp macro="" textlink="">
      <xdr:nvSpPr>
        <xdr:cNvPr id="4" name="Oval 22"/>
        <xdr:cNvSpPr>
          <a:spLocks noChangeArrowheads="1"/>
        </xdr:cNvSpPr>
      </xdr:nvSpPr>
      <xdr:spPr bwMode="auto">
        <a:xfrm>
          <a:off x="1266825" y="5219700"/>
          <a:ext cx="114300" cy="85725"/>
        </a:xfrm>
        <a:prstGeom prst="ellipse">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2</xdr:col>
      <xdr:colOff>104775</xdr:colOff>
      <xdr:row>32</xdr:row>
      <xdr:rowOff>85725</xdr:rowOff>
    </xdr:from>
    <xdr:to>
      <xdr:col>2</xdr:col>
      <xdr:colOff>123825</xdr:colOff>
      <xdr:row>32</xdr:row>
      <xdr:rowOff>142875</xdr:rowOff>
    </xdr:to>
    <xdr:sp macro="" textlink="">
      <xdr:nvSpPr>
        <xdr:cNvPr id="5" name="Line 23"/>
        <xdr:cNvSpPr>
          <a:spLocks noChangeShapeType="1"/>
        </xdr:cNvSpPr>
      </xdr:nvSpPr>
      <xdr:spPr bwMode="auto">
        <a:xfrm>
          <a:off x="1323975" y="5267325"/>
          <a:ext cx="1905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581025</xdr:colOff>
      <xdr:row>30</xdr:row>
      <xdr:rowOff>95250</xdr:rowOff>
    </xdr:from>
    <xdr:to>
      <xdr:col>2</xdr:col>
      <xdr:colOff>47625</xdr:colOff>
      <xdr:row>32</xdr:row>
      <xdr:rowOff>76200</xdr:rowOff>
    </xdr:to>
    <xdr:sp macro="" textlink="">
      <xdr:nvSpPr>
        <xdr:cNvPr id="6" name="Line 24"/>
        <xdr:cNvSpPr>
          <a:spLocks noChangeShapeType="1"/>
        </xdr:cNvSpPr>
      </xdr:nvSpPr>
      <xdr:spPr bwMode="auto">
        <a:xfrm flipH="1" flipV="1">
          <a:off x="1190625" y="4953000"/>
          <a:ext cx="7620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685800</xdr:colOff>
      <xdr:row>30</xdr:row>
      <xdr:rowOff>85725</xdr:rowOff>
    </xdr:from>
    <xdr:to>
      <xdr:col>2</xdr:col>
      <xdr:colOff>171450</xdr:colOff>
      <xdr:row>32</xdr:row>
      <xdr:rowOff>66675</xdr:rowOff>
    </xdr:to>
    <xdr:sp macro="" textlink="">
      <xdr:nvSpPr>
        <xdr:cNvPr id="7" name="Line 25"/>
        <xdr:cNvSpPr>
          <a:spLocks noChangeShapeType="1"/>
        </xdr:cNvSpPr>
      </xdr:nvSpPr>
      <xdr:spPr bwMode="auto">
        <a:xfrm flipH="1" flipV="1">
          <a:off x="1219200" y="4943475"/>
          <a:ext cx="17145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381000</xdr:colOff>
      <xdr:row>35</xdr:row>
      <xdr:rowOff>57150</xdr:rowOff>
    </xdr:from>
    <xdr:to>
      <xdr:col>1</xdr:col>
      <xdr:colOff>676275</xdr:colOff>
      <xdr:row>37</xdr:row>
      <xdr:rowOff>0</xdr:rowOff>
    </xdr:to>
    <xdr:sp macro="" textlink="">
      <xdr:nvSpPr>
        <xdr:cNvPr id="8" name="Line 28"/>
        <xdr:cNvSpPr>
          <a:spLocks noChangeShapeType="1"/>
        </xdr:cNvSpPr>
      </xdr:nvSpPr>
      <xdr:spPr bwMode="auto">
        <a:xfrm flipH="1">
          <a:off x="990600" y="5724525"/>
          <a:ext cx="2286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37</xdr:row>
      <xdr:rowOff>76200</xdr:rowOff>
    </xdr:from>
    <xdr:to>
      <xdr:col>2</xdr:col>
      <xdr:colOff>361950</xdr:colOff>
      <xdr:row>37</xdr:row>
      <xdr:rowOff>76200</xdr:rowOff>
    </xdr:to>
    <xdr:sp macro="" textlink="">
      <xdr:nvSpPr>
        <xdr:cNvPr id="9" name="Line 31"/>
        <xdr:cNvSpPr>
          <a:spLocks noChangeShapeType="1"/>
        </xdr:cNvSpPr>
      </xdr:nvSpPr>
      <xdr:spPr bwMode="auto">
        <a:xfrm>
          <a:off x="1228725" y="60674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19050</xdr:colOff>
      <xdr:row>37</xdr:row>
      <xdr:rowOff>76200</xdr:rowOff>
    </xdr:from>
    <xdr:to>
      <xdr:col>4</xdr:col>
      <xdr:colOff>600075</xdr:colOff>
      <xdr:row>37</xdr:row>
      <xdr:rowOff>76200</xdr:rowOff>
    </xdr:to>
    <xdr:sp macro="" textlink="">
      <xdr:nvSpPr>
        <xdr:cNvPr id="10" name="Line 32"/>
        <xdr:cNvSpPr>
          <a:spLocks noChangeShapeType="1"/>
        </xdr:cNvSpPr>
      </xdr:nvSpPr>
      <xdr:spPr bwMode="auto">
        <a:xfrm flipH="1">
          <a:off x="2457450" y="6067425"/>
          <a:ext cx="581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37</xdr:row>
      <xdr:rowOff>9525</xdr:rowOff>
    </xdr:from>
    <xdr:to>
      <xdr:col>2</xdr:col>
      <xdr:colOff>200025</xdr:colOff>
      <xdr:row>39</xdr:row>
      <xdr:rowOff>142875</xdr:rowOff>
    </xdr:to>
    <xdr:sp macro="" textlink="">
      <xdr:nvSpPr>
        <xdr:cNvPr id="11" name="Line 35"/>
        <xdr:cNvSpPr>
          <a:spLocks noChangeShapeType="1"/>
        </xdr:cNvSpPr>
      </xdr:nvSpPr>
      <xdr:spPr bwMode="auto">
        <a:xfrm flipH="1">
          <a:off x="1314450" y="6000750"/>
          <a:ext cx="104775"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35</xdr:row>
      <xdr:rowOff>0</xdr:rowOff>
    </xdr:from>
    <xdr:to>
      <xdr:col>2</xdr:col>
      <xdr:colOff>95250</xdr:colOff>
      <xdr:row>35</xdr:row>
      <xdr:rowOff>76200</xdr:rowOff>
    </xdr:to>
    <xdr:sp macro="" textlink="">
      <xdr:nvSpPr>
        <xdr:cNvPr id="12" name="Line 38"/>
        <xdr:cNvSpPr>
          <a:spLocks noChangeShapeType="1"/>
        </xdr:cNvSpPr>
      </xdr:nvSpPr>
      <xdr:spPr bwMode="auto">
        <a:xfrm>
          <a:off x="13144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295275</xdr:colOff>
      <xdr:row>34</xdr:row>
      <xdr:rowOff>38100</xdr:rowOff>
    </xdr:from>
    <xdr:to>
      <xdr:col>2</xdr:col>
      <xdr:colOff>295275</xdr:colOff>
      <xdr:row>35</xdr:row>
      <xdr:rowOff>76200</xdr:rowOff>
    </xdr:to>
    <xdr:sp macro="" textlink="">
      <xdr:nvSpPr>
        <xdr:cNvPr id="13" name="Line 39"/>
        <xdr:cNvSpPr>
          <a:spLocks noChangeShapeType="1"/>
        </xdr:cNvSpPr>
      </xdr:nvSpPr>
      <xdr:spPr bwMode="auto">
        <a:xfrm>
          <a:off x="15144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114300</xdr:colOff>
      <xdr:row>35</xdr:row>
      <xdr:rowOff>9525</xdr:rowOff>
    </xdr:from>
    <xdr:to>
      <xdr:col>3</xdr:col>
      <xdr:colOff>114300</xdr:colOff>
      <xdr:row>36</xdr:row>
      <xdr:rowOff>0</xdr:rowOff>
    </xdr:to>
    <xdr:sp macro="" textlink="">
      <xdr:nvSpPr>
        <xdr:cNvPr id="14" name="Line 40"/>
        <xdr:cNvSpPr>
          <a:spLocks noChangeShapeType="1"/>
        </xdr:cNvSpPr>
      </xdr:nvSpPr>
      <xdr:spPr bwMode="auto">
        <a:xfrm>
          <a:off x="1943100" y="567690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285750</xdr:colOff>
      <xdr:row>35</xdr:row>
      <xdr:rowOff>0</xdr:rowOff>
    </xdr:from>
    <xdr:to>
      <xdr:col>3</xdr:col>
      <xdr:colOff>285750</xdr:colOff>
      <xdr:row>35</xdr:row>
      <xdr:rowOff>76200</xdr:rowOff>
    </xdr:to>
    <xdr:sp macro="" textlink="">
      <xdr:nvSpPr>
        <xdr:cNvPr id="15" name="Line 41"/>
        <xdr:cNvSpPr>
          <a:spLocks noChangeShapeType="1"/>
        </xdr:cNvSpPr>
      </xdr:nvSpPr>
      <xdr:spPr bwMode="auto">
        <a:xfrm>
          <a:off x="21145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428625</xdr:colOff>
      <xdr:row>36</xdr:row>
      <xdr:rowOff>0</xdr:rowOff>
    </xdr:from>
    <xdr:to>
      <xdr:col>3</xdr:col>
      <xdr:colOff>438150</xdr:colOff>
      <xdr:row>36</xdr:row>
      <xdr:rowOff>0</xdr:rowOff>
    </xdr:to>
    <xdr:sp macro="" textlink="">
      <xdr:nvSpPr>
        <xdr:cNvPr id="16" name="Line 42"/>
        <xdr:cNvSpPr>
          <a:spLocks noChangeShapeType="1"/>
        </xdr:cNvSpPr>
      </xdr:nvSpPr>
      <xdr:spPr bwMode="auto">
        <a:xfrm>
          <a:off x="2257425" y="5829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647700</xdr:colOff>
      <xdr:row>35</xdr:row>
      <xdr:rowOff>0</xdr:rowOff>
    </xdr:from>
    <xdr:to>
      <xdr:col>3</xdr:col>
      <xdr:colOff>647700</xdr:colOff>
      <xdr:row>36</xdr:row>
      <xdr:rowOff>9525</xdr:rowOff>
    </xdr:to>
    <xdr:sp macro="" textlink="">
      <xdr:nvSpPr>
        <xdr:cNvPr id="17" name="Line 43"/>
        <xdr:cNvSpPr>
          <a:spLocks noChangeShapeType="1"/>
        </xdr:cNvSpPr>
      </xdr:nvSpPr>
      <xdr:spPr bwMode="auto">
        <a:xfrm>
          <a:off x="2438400" y="5667375"/>
          <a:ext cx="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104775</xdr:colOff>
      <xdr:row>34</xdr:row>
      <xdr:rowOff>38100</xdr:rowOff>
    </xdr:from>
    <xdr:to>
      <xdr:col>4</xdr:col>
      <xdr:colOff>104775</xdr:colOff>
      <xdr:row>36</xdr:row>
      <xdr:rowOff>9525</xdr:rowOff>
    </xdr:to>
    <xdr:sp macro="" textlink="">
      <xdr:nvSpPr>
        <xdr:cNvPr id="18" name="Line 44"/>
        <xdr:cNvSpPr>
          <a:spLocks noChangeShapeType="1"/>
        </xdr:cNvSpPr>
      </xdr:nvSpPr>
      <xdr:spPr bwMode="auto">
        <a:xfrm>
          <a:off x="2543175" y="5543550"/>
          <a:ext cx="0" cy="295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247650</xdr:colOff>
      <xdr:row>35</xdr:row>
      <xdr:rowOff>0</xdr:rowOff>
    </xdr:from>
    <xdr:to>
      <xdr:col>4</xdr:col>
      <xdr:colOff>247650</xdr:colOff>
      <xdr:row>35</xdr:row>
      <xdr:rowOff>76200</xdr:rowOff>
    </xdr:to>
    <xdr:sp macro="" textlink="">
      <xdr:nvSpPr>
        <xdr:cNvPr id="19" name="Line 45"/>
        <xdr:cNvSpPr>
          <a:spLocks noChangeShapeType="1"/>
        </xdr:cNvSpPr>
      </xdr:nvSpPr>
      <xdr:spPr bwMode="auto">
        <a:xfrm>
          <a:off x="26860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428625</xdr:colOff>
      <xdr:row>34</xdr:row>
      <xdr:rowOff>38100</xdr:rowOff>
    </xdr:from>
    <xdr:to>
      <xdr:col>4</xdr:col>
      <xdr:colOff>428625</xdr:colOff>
      <xdr:row>36</xdr:row>
      <xdr:rowOff>0</xdr:rowOff>
    </xdr:to>
    <xdr:sp macro="" textlink="">
      <xdr:nvSpPr>
        <xdr:cNvPr id="20" name="Line 46"/>
        <xdr:cNvSpPr>
          <a:spLocks noChangeShapeType="1"/>
        </xdr:cNvSpPr>
      </xdr:nvSpPr>
      <xdr:spPr bwMode="auto">
        <a:xfrm>
          <a:off x="2867025" y="5543550"/>
          <a:ext cx="0" cy="285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561975</xdr:colOff>
      <xdr:row>34</xdr:row>
      <xdr:rowOff>38100</xdr:rowOff>
    </xdr:from>
    <xdr:to>
      <xdr:col>4</xdr:col>
      <xdr:colOff>561975</xdr:colOff>
      <xdr:row>35</xdr:row>
      <xdr:rowOff>76200</xdr:rowOff>
    </xdr:to>
    <xdr:sp macro="" textlink="">
      <xdr:nvSpPr>
        <xdr:cNvPr id="21" name="Line 47"/>
        <xdr:cNvSpPr>
          <a:spLocks noChangeShapeType="1"/>
        </xdr:cNvSpPr>
      </xdr:nvSpPr>
      <xdr:spPr bwMode="auto">
        <a:xfrm>
          <a:off x="30003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466725</xdr:colOff>
      <xdr:row>35</xdr:row>
      <xdr:rowOff>19050</xdr:rowOff>
    </xdr:from>
    <xdr:to>
      <xdr:col>3</xdr:col>
      <xdr:colOff>466725</xdr:colOff>
      <xdr:row>35</xdr:row>
      <xdr:rowOff>76200</xdr:rowOff>
    </xdr:to>
    <xdr:sp macro="" textlink="">
      <xdr:nvSpPr>
        <xdr:cNvPr id="22" name="Line 48"/>
        <xdr:cNvSpPr>
          <a:spLocks noChangeShapeType="1"/>
        </xdr:cNvSpPr>
      </xdr:nvSpPr>
      <xdr:spPr bwMode="auto">
        <a:xfrm>
          <a:off x="2295525" y="5686425"/>
          <a:ext cx="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33</xdr:row>
      <xdr:rowOff>123825</xdr:rowOff>
    </xdr:from>
    <xdr:to>
      <xdr:col>1</xdr:col>
      <xdr:colOff>495300</xdr:colOff>
      <xdr:row>33</xdr:row>
      <xdr:rowOff>123825</xdr:rowOff>
    </xdr:to>
    <xdr:sp macro="" textlink="">
      <xdr:nvSpPr>
        <xdr:cNvPr id="23" name="Line 51"/>
        <xdr:cNvSpPr>
          <a:spLocks noChangeShapeType="1"/>
        </xdr:cNvSpPr>
      </xdr:nvSpPr>
      <xdr:spPr bwMode="auto">
        <a:xfrm flipH="1">
          <a:off x="723900" y="5467350"/>
          <a:ext cx="3810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7</xdr:row>
      <xdr:rowOff>104775</xdr:rowOff>
    </xdr:from>
    <xdr:to>
      <xdr:col>0</xdr:col>
      <xdr:colOff>752475</xdr:colOff>
      <xdr:row>7</xdr:row>
      <xdr:rowOff>104775</xdr:rowOff>
    </xdr:to>
    <xdr:sp macro="" textlink="">
      <xdr:nvSpPr>
        <xdr:cNvPr id="24" name="Line 53"/>
        <xdr:cNvSpPr>
          <a:spLocks noChangeShapeType="1"/>
        </xdr:cNvSpPr>
      </xdr:nvSpPr>
      <xdr:spPr bwMode="auto">
        <a:xfrm>
          <a:off x="114300" y="123825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15</xdr:row>
      <xdr:rowOff>85725</xdr:rowOff>
    </xdr:from>
    <xdr:to>
      <xdr:col>0</xdr:col>
      <xdr:colOff>733425</xdr:colOff>
      <xdr:row>15</xdr:row>
      <xdr:rowOff>85725</xdr:rowOff>
    </xdr:to>
    <xdr:sp macro="" textlink="">
      <xdr:nvSpPr>
        <xdr:cNvPr id="25" name="Line 55"/>
        <xdr:cNvSpPr>
          <a:spLocks noChangeShapeType="1"/>
        </xdr:cNvSpPr>
      </xdr:nvSpPr>
      <xdr:spPr bwMode="auto">
        <a:xfrm>
          <a:off x="114300" y="251460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76200</xdr:colOff>
      <xdr:row>22</xdr:row>
      <xdr:rowOff>85725</xdr:rowOff>
    </xdr:from>
    <xdr:to>
      <xdr:col>3</xdr:col>
      <xdr:colOff>504825</xdr:colOff>
      <xdr:row>22</xdr:row>
      <xdr:rowOff>85725</xdr:rowOff>
    </xdr:to>
    <xdr:sp macro="" textlink="">
      <xdr:nvSpPr>
        <xdr:cNvPr id="26" name="Line 56"/>
        <xdr:cNvSpPr>
          <a:spLocks noChangeShapeType="1"/>
        </xdr:cNvSpPr>
      </xdr:nvSpPr>
      <xdr:spPr bwMode="auto">
        <a:xfrm flipH="1">
          <a:off x="1905000" y="3648075"/>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228600</xdr:colOff>
      <xdr:row>21</xdr:row>
      <xdr:rowOff>0</xdr:rowOff>
    </xdr:to>
    <xdr:sp macro="" textlink="">
      <xdr:nvSpPr>
        <xdr:cNvPr id="27" name="Line 58"/>
        <xdr:cNvSpPr>
          <a:spLocks noChangeShapeType="1"/>
        </xdr:cNvSpPr>
      </xdr:nvSpPr>
      <xdr:spPr bwMode="auto">
        <a:xfrm>
          <a:off x="3124200" y="340042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35</xdr:row>
      <xdr:rowOff>0</xdr:rowOff>
    </xdr:from>
    <xdr:to>
      <xdr:col>5</xdr:col>
      <xdr:colOff>152400</xdr:colOff>
      <xdr:row>35</xdr:row>
      <xdr:rowOff>0</xdr:rowOff>
    </xdr:to>
    <xdr:sp macro="" textlink="">
      <xdr:nvSpPr>
        <xdr:cNvPr id="28" name="Line 59"/>
        <xdr:cNvSpPr>
          <a:spLocks noChangeShapeType="1"/>
        </xdr:cNvSpPr>
      </xdr:nvSpPr>
      <xdr:spPr bwMode="auto">
        <a:xfrm>
          <a:off x="3114675" y="5667375"/>
          <a:ext cx="857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36</xdr:row>
      <xdr:rowOff>0</xdr:rowOff>
    </xdr:from>
    <xdr:to>
      <xdr:col>5</xdr:col>
      <xdr:colOff>142875</xdr:colOff>
      <xdr:row>36</xdr:row>
      <xdr:rowOff>0</xdr:rowOff>
    </xdr:to>
    <xdr:sp macro="" textlink="">
      <xdr:nvSpPr>
        <xdr:cNvPr id="29" name="Line 60"/>
        <xdr:cNvSpPr>
          <a:spLocks noChangeShapeType="1"/>
        </xdr:cNvSpPr>
      </xdr:nvSpPr>
      <xdr:spPr bwMode="auto">
        <a:xfrm>
          <a:off x="3114675" y="5829300"/>
          <a:ext cx="762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47625</xdr:colOff>
      <xdr:row>49</xdr:row>
      <xdr:rowOff>152400</xdr:rowOff>
    </xdr:from>
    <xdr:to>
      <xdr:col>5</xdr:col>
      <xdr:colOff>152400</xdr:colOff>
      <xdr:row>49</xdr:row>
      <xdr:rowOff>152400</xdr:rowOff>
    </xdr:to>
    <xdr:sp macro="" textlink="">
      <xdr:nvSpPr>
        <xdr:cNvPr id="30" name="Line 61"/>
        <xdr:cNvSpPr>
          <a:spLocks noChangeShapeType="1"/>
        </xdr:cNvSpPr>
      </xdr:nvSpPr>
      <xdr:spPr bwMode="auto">
        <a:xfrm>
          <a:off x="3095625" y="8086725"/>
          <a:ext cx="1047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76200</xdr:colOff>
      <xdr:row>36</xdr:row>
      <xdr:rowOff>9525</xdr:rowOff>
    </xdr:from>
    <xdr:to>
      <xdr:col>5</xdr:col>
      <xdr:colOff>76200</xdr:colOff>
      <xdr:row>43</xdr:row>
      <xdr:rowOff>0</xdr:rowOff>
    </xdr:to>
    <xdr:sp macro="" textlink="">
      <xdr:nvSpPr>
        <xdr:cNvPr id="31" name="Line 62"/>
        <xdr:cNvSpPr>
          <a:spLocks noChangeShapeType="1"/>
        </xdr:cNvSpPr>
      </xdr:nvSpPr>
      <xdr:spPr bwMode="auto">
        <a:xfrm flipV="1">
          <a:off x="3124200" y="5838825"/>
          <a:ext cx="0" cy="11239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44</xdr:row>
      <xdr:rowOff>0</xdr:rowOff>
    </xdr:from>
    <xdr:to>
      <xdr:col>5</xdr:col>
      <xdr:colOff>76200</xdr:colOff>
      <xdr:row>49</xdr:row>
      <xdr:rowOff>123825</xdr:rowOff>
    </xdr:to>
    <xdr:sp macro="" textlink="">
      <xdr:nvSpPr>
        <xdr:cNvPr id="32" name="Line 63"/>
        <xdr:cNvSpPr>
          <a:spLocks noChangeShapeType="1"/>
        </xdr:cNvSpPr>
      </xdr:nvSpPr>
      <xdr:spPr bwMode="auto">
        <a:xfrm>
          <a:off x="3124200" y="7124700"/>
          <a:ext cx="0" cy="933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28</xdr:row>
      <xdr:rowOff>0</xdr:rowOff>
    </xdr:from>
    <xdr:to>
      <xdr:col>5</xdr:col>
      <xdr:colOff>76200</xdr:colOff>
      <xdr:row>34</xdr:row>
      <xdr:rowOff>28575</xdr:rowOff>
    </xdr:to>
    <xdr:sp macro="" textlink="">
      <xdr:nvSpPr>
        <xdr:cNvPr id="33" name="Line 64"/>
        <xdr:cNvSpPr>
          <a:spLocks noChangeShapeType="1"/>
        </xdr:cNvSpPr>
      </xdr:nvSpPr>
      <xdr:spPr bwMode="auto">
        <a:xfrm>
          <a:off x="3124200" y="4533900"/>
          <a:ext cx="0"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76200</xdr:colOff>
      <xdr:row>21</xdr:row>
      <xdr:rowOff>0</xdr:rowOff>
    </xdr:from>
    <xdr:to>
      <xdr:col>5</xdr:col>
      <xdr:colOff>76200</xdr:colOff>
      <xdr:row>27</xdr:row>
      <xdr:rowOff>0</xdr:rowOff>
    </xdr:to>
    <xdr:sp macro="" textlink="">
      <xdr:nvSpPr>
        <xdr:cNvPr id="34" name="Line 65"/>
        <xdr:cNvSpPr>
          <a:spLocks noChangeShapeType="1"/>
        </xdr:cNvSpPr>
      </xdr:nvSpPr>
      <xdr:spPr bwMode="auto">
        <a:xfrm flipV="1">
          <a:off x="3124200" y="3400425"/>
          <a:ext cx="0" cy="971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21</xdr:row>
      <xdr:rowOff>0</xdr:rowOff>
    </xdr:from>
    <xdr:to>
      <xdr:col>5</xdr:col>
      <xdr:colOff>9525</xdr:colOff>
      <xdr:row>21</xdr:row>
      <xdr:rowOff>0</xdr:rowOff>
    </xdr:to>
    <xdr:sp macro="" textlink="">
      <xdr:nvSpPr>
        <xdr:cNvPr id="35" name="Arc 68"/>
        <xdr:cNvSpPr>
          <a:spLocks/>
        </xdr:cNvSpPr>
      </xdr:nvSpPr>
      <xdr:spPr bwMode="auto">
        <a:xfrm>
          <a:off x="3048000" y="3400425"/>
          <a:ext cx="9525" cy="0"/>
        </a:xfrm>
        <a:custGeom>
          <a:avLst/>
          <a:gdLst>
            <a:gd name="G0" fmla="+- 0 0 0"/>
            <a:gd name="G1" fmla="+- 21600 0 0"/>
            <a:gd name="G2" fmla="+- 21600 0 0"/>
            <a:gd name="T0" fmla="*/ 0 w 21600"/>
            <a:gd name="T1" fmla="*/ 0 h 21600"/>
            <a:gd name="T2" fmla="*/ 21600 w 21600"/>
            <a:gd name="T3" fmla="*/ 21600 h 21600"/>
            <a:gd name="T4" fmla="*/ 0 w 21600"/>
            <a:gd name="T5" fmla="*/ 21600 h 21600"/>
          </a:gdLst>
          <a:ahLst/>
          <a:cxnLst>
            <a:cxn ang="0">
              <a:pos x="T0" y="T1"/>
            </a:cxn>
            <a:cxn ang="0">
              <a:pos x="T2" y="T3"/>
            </a:cxn>
            <a:cxn ang="0">
              <a:pos x="T4" y="T5"/>
            </a:cxn>
          </a:cxnLst>
          <a:rect l="0" t="0" r="r" b="b"/>
          <a:pathLst>
            <a:path w="21600" h="21600" fill="none" extrusionOk="0">
              <a:moveTo>
                <a:pt x="-1" y="0"/>
              </a:moveTo>
              <a:cubicBezTo>
                <a:pt x="11929" y="0"/>
                <a:pt x="21600" y="9670"/>
                <a:pt x="21600" y="21600"/>
              </a:cubicBezTo>
            </a:path>
            <a:path w="21600" h="21600" stroke="0" extrusionOk="0">
              <a:moveTo>
                <a:pt x="-1" y="0"/>
              </a:moveTo>
              <a:cubicBezTo>
                <a:pt x="11929" y="0"/>
                <a:pt x="21600" y="9670"/>
                <a:pt x="21600" y="21600"/>
              </a:cubicBezTo>
              <a:lnTo>
                <a:pt x="0" y="21600"/>
              </a:lnTo>
              <a:close/>
            </a:path>
          </a:pathLst>
        </a:cu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xdr:col>
      <xdr:colOff>0</xdr:colOff>
      <xdr:row>29</xdr:row>
      <xdr:rowOff>0</xdr:rowOff>
    </xdr:from>
    <xdr:to>
      <xdr:col>1</xdr:col>
      <xdr:colOff>666750</xdr:colOff>
      <xdr:row>33</xdr:row>
      <xdr:rowOff>142875</xdr:rowOff>
    </xdr:to>
    <xdr:sp macro="" textlink="">
      <xdr:nvSpPr>
        <xdr:cNvPr id="36" name="Line 70"/>
        <xdr:cNvSpPr>
          <a:spLocks noChangeShapeType="1"/>
        </xdr:cNvSpPr>
      </xdr:nvSpPr>
      <xdr:spPr bwMode="auto">
        <a:xfrm>
          <a:off x="609600" y="4695825"/>
          <a:ext cx="609600" cy="790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7</xdr:col>
      <xdr:colOff>419100</xdr:colOff>
      <xdr:row>28</xdr:row>
      <xdr:rowOff>38100</xdr:rowOff>
    </xdr:from>
    <xdr:to>
      <xdr:col>7</xdr:col>
      <xdr:colOff>533400</xdr:colOff>
      <xdr:row>28</xdr:row>
      <xdr:rowOff>123825</xdr:rowOff>
    </xdr:to>
    <xdr:sp macro="" textlink="">
      <xdr:nvSpPr>
        <xdr:cNvPr id="2" name="Oval 22"/>
        <xdr:cNvSpPr>
          <a:spLocks noChangeArrowheads="1"/>
        </xdr:cNvSpPr>
      </xdr:nvSpPr>
      <xdr:spPr bwMode="auto">
        <a:xfrm>
          <a:off x="4686300" y="4572000"/>
          <a:ext cx="114300" cy="85725"/>
        </a:xfrm>
        <a:prstGeom prst="ellipse">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3</xdr:col>
      <xdr:colOff>428625</xdr:colOff>
      <xdr:row>36</xdr:row>
      <xdr:rowOff>0</xdr:rowOff>
    </xdr:from>
    <xdr:to>
      <xdr:col>3</xdr:col>
      <xdr:colOff>438150</xdr:colOff>
      <xdr:row>36</xdr:row>
      <xdr:rowOff>0</xdr:rowOff>
    </xdr:to>
    <xdr:sp macro="" textlink="">
      <xdr:nvSpPr>
        <xdr:cNvPr id="3" name="Line 42"/>
        <xdr:cNvSpPr>
          <a:spLocks noChangeShapeType="1"/>
        </xdr:cNvSpPr>
      </xdr:nvSpPr>
      <xdr:spPr bwMode="auto">
        <a:xfrm>
          <a:off x="2257425" y="5829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114300</xdr:colOff>
      <xdr:row>7</xdr:row>
      <xdr:rowOff>104775</xdr:rowOff>
    </xdr:from>
    <xdr:to>
      <xdr:col>0</xdr:col>
      <xdr:colOff>752475</xdr:colOff>
      <xdr:row>7</xdr:row>
      <xdr:rowOff>104775</xdr:rowOff>
    </xdr:to>
    <xdr:sp macro="" textlink="">
      <xdr:nvSpPr>
        <xdr:cNvPr id="4" name="Line 53"/>
        <xdr:cNvSpPr>
          <a:spLocks noChangeShapeType="1"/>
        </xdr:cNvSpPr>
      </xdr:nvSpPr>
      <xdr:spPr bwMode="auto">
        <a:xfrm>
          <a:off x="114300" y="123825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15</xdr:row>
      <xdr:rowOff>85725</xdr:rowOff>
    </xdr:from>
    <xdr:to>
      <xdr:col>0</xdr:col>
      <xdr:colOff>733425</xdr:colOff>
      <xdr:row>15</xdr:row>
      <xdr:rowOff>85725</xdr:rowOff>
    </xdr:to>
    <xdr:sp macro="" textlink="">
      <xdr:nvSpPr>
        <xdr:cNvPr id="5" name="Line 55"/>
        <xdr:cNvSpPr>
          <a:spLocks noChangeShapeType="1"/>
        </xdr:cNvSpPr>
      </xdr:nvSpPr>
      <xdr:spPr bwMode="auto">
        <a:xfrm>
          <a:off x="114300" y="251460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104775</xdr:colOff>
      <xdr:row>22</xdr:row>
      <xdr:rowOff>76200</xdr:rowOff>
    </xdr:from>
    <xdr:to>
      <xdr:col>3</xdr:col>
      <xdr:colOff>533400</xdr:colOff>
      <xdr:row>22</xdr:row>
      <xdr:rowOff>76200</xdr:rowOff>
    </xdr:to>
    <xdr:sp macro="" textlink="">
      <xdr:nvSpPr>
        <xdr:cNvPr id="6" name="Line 56"/>
        <xdr:cNvSpPr>
          <a:spLocks noChangeShapeType="1"/>
        </xdr:cNvSpPr>
      </xdr:nvSpPr>
      <xdr:spPr bwMode="auto">
        <a:xfrm flipH="1">
          <a:off x="1933575" y="3638550"/>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600075</xdr:colOff>
      <xdr:row>19</xdr:row>
      <xdr:rowOff>142875</xdr:rowOff>
    </xdr:from>
    <xdr:to>
      <xdr:col>9</xdr:col>
      <xdr:colOff>0</xdr:colOff>
      <xdr:row>21</xdr:row>
      <xdr:rowOff>9525</xdr:rowOff>
    </xdr:to>
    <xdr:sp macro="" textlink="">
      <xdr:nvSpPr>
        <xdr:cNvPr id="7" name="Line 59"/>
        <xdr:cNvSpPr>
          <a:spLocks noChangeShapeType="1"/>
        </xdr:cNvSpPr>
      </xdr:nvSpPr>
      <xdr:spPr bwMode="auto">
        <a:xfrm>
          <a:off x="4867275" y="3219450"/>
          <a:ext cx="619125" cy="190500"/>
        </a:xfrm>
        <a:prstGeom prst="line">
          <a:avLst/>
        </a:prstGeom>
        <a:noFill/>
        <a:ln w="254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19</xdr:row>
      <xdr:rowOff>142875</xdr:rowOff>
    </xdr:from>
    <xdr:to>
      <xdr:col>9</xdr:col>
      <xdr:colOff>0</xdr:colOff>
      <xdr:row>21</xdr:row>
      <xdr:rowOff>28575</xdr:rowOff>
    </xdr:to>
    <xdr:sp macro="" textlink="">
      <xdr:nvSpPr>
        <xdr:cNvPr id="8" name="Line 60"/>
        <xdr:cNvSpPr>
          <a:spLocks noChangeShapeType="1"/>
        </xdr:cNvSpPr>
      </xdr:nvSpPr>
      <xdr:spPr bwMode="auto">
        <a:xfrm flipH="1">
          <a:off x="4876800" y="3219450"/>
          <a:ext cx="609600" cy="209550"/>
        </a:xfrm>
        <a:prstGeom prst="line">
          <a:avLst/>
        </a:prstGeom>
        <a:noFill/>
        <a:ln w="254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552450</xdr:colOff>
      <xdr:row>15</xdr:row>
      <xdr:rowOff>142875</xdr:rowOff>
    </xdr:from>
    <xdr:to>
      <xdr:col>8</xdr:col>
      <xdr:colOff>19050</xdr:colOff>
      <xdr:row>16</xdr:row>
      <xdr:rowOff>38100</xdr:rowOff>
    </xdr:to>
    <xdr:sp macro="" textlink="">
      <xdr:nvSpPr>
        <xdr:cNvPr id="9" name="Oval 62"/>
        <xdr:cNvSpPr>
          <a:spLocks noChangeArrowheads="1"/>
        </xdr:cNvSpPr>
      </xdr:nvSpPr>
      <xdr:spPr bwMode="auto">
        <a:xfrm>
          <a:off x="4819650" y="2571750"/>
          <a:ext cx="76200" cy="5715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8</xdr:col>
      <xdr:colOff>95250</xdr:colOff>
      <xdr:row>15</xdr:row>
      <xdr:rowOff>142875</xdr:rowOff>
    </xdr:from>
    <xdr:to>
      <xdr:col>9</xdr:col>
      <xdr:colOff>57150</xdr:colOff>
      <xdr:row>16</xdr:row>
      <xdr:rowOff>38100</xdr:rowOff>
    </xdr:to>
    <xdr:sp macro="" textlink="">
      <xdr:nvSpPr>
        <xdr:cNvPr id="10" name="Oval 63"/>
        <xdr:cNvSpPr>
          <a:spLocks noChangeArrowheads="1"/>
        </xdr:cNvSpPr>
      </xdr:nvSpPr>
      <xdr:spPr bwMode="auto">
        <a:xfrm>
          <a:off x="4972050" y="2571750"/>
          <a:ext cx="571500" cy="5715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7</xdr:col>
      <xdr:colOff>552450</xdr:colOff>
      <xdr:row>24</xdr:row>
      <xdr:rowOff>133350</xdr:rowOff>
    </xdr:from>
    <xdr:to>
      <xdr:col>8</xdr:col>
      <xdr:colOff>19050</xdr:colOff>
      <xdr:row>25</xdr:row>
      <xdr:rowOff>28575</xdr:rowOff>
    </xdr:to>
    <xdr:sp macro="" textlink="">
      <xdr:nvSpPr>
        <xdr:cNvPr id="11" name="Oval 64"/>
        <xdr:cNvSpPr>
          <a:spLocks noChangeArrowheads="1"/>
        </xdr:cNvSpPr>
      </xdr:nvSpPr>
      <xdr:spPr bwMode="auto">
        <a:xfrm>
          <a:off x="4819650" y="4019550"/>
          <a:ext cx="76200" cy="5715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8</xdr:col>
      <xdr:colOff>95250</xdr:colOff>
      <xdr:row>24</xdr:row>
      <xdr:rowOff>133350</xdr:rowOff>
    </xdr:from>
    <xdr:to>
      <xdr:col>9</xdr:col>
      <xdr:colOff>57150</xdr:colOff>
      <xdr:row>25</xdr:row>
      <xdr:rowOff>28575</xdr:rowOff>
    </xdr:to>
    <xdr:sp macro="" textlink="">
      <xdr:nvSpPr>
        <xdr:cNvPr id="12" name="Oval 65"/>
        <xdr:cNvSpPr>
          <a:spLocks noChangeArrowheads="1"/>
        </xdr:cNvSpPr>
      </xdr:nvSpPr>
      <xdr:spPr bwMode="auto">
        <a:xfrm>
          <a:off x="4972050" y="4019550"/>
          <a:ext cx="571500" cy="5715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8</xdr:col>
      <xdr:colOff>28575</xdr:colOff>
      <xdr:row>28</xdr:row>
      <xdr:rowOff>142875</xdr:rowOff>
    </xdr:from>
    <xdr:to>
      <xdr:col>8</xdr:col>
      <xdr:colOff>104775</xdr:colOff>
      <xdr:row>29</xdr:row>
      <xdr:rowOff>57150</xdr:rowOff>
    </xdr:to>
    <xdr:sp macro="" textlink="">
      <xdr:nvSpPr>
        <xdr:cNvPr id="13" name="Oval 66"/>
        <xdr:cNvSpPr>
          <a:spLocks noChangeArrowheads="1"/>
        </xdr:cNvSpPr>
      </xdr:nvSpPr>
      <xdr:spPr bwMode="auto">
        <a:xfrm>
          <a:off x="4905375" y="4676775"/>
          <a:ext cx="76200" cy="7620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8</xdr:col>
      <xdr:colOff>95250</xdr:colOff>
      <xdr:row>15</xdr:row>
      <xdr:rowOff>133350</xdr:rowOff>
    </xdr:from>
    <xdr:to>
      <xdr:col>9</xdr:col>
      <xdr:colOff>57150</xdr:colOff>
      <xdr:row>16</xdr:row>
      <xdr:rowOff>28575</xdr:rowOff>
    </xdr:to>
    <xdr:sp macro="" textlink="">
      <xdr:nvSpPr>
        <xdr:cNvPr id="14" name="Oval 68"/>
        <xdr:cNvSpPr>
          <a:spLocks noChangeArrowheads="1"/>
        </xdr:cNvSpPr>
      </xdr:nvSpPr>
      <xdr:spPr bwMode="auto">
        <a:xfrm>
          <a:off x="4972050" y="2562225"/>
          <a:ext cx="571500" cy="5715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7</xdr:col>
      <xdr:colOff>466725</xdr:colOff>
      <xdr:row>27</xdr:row>
      <xdr:rowOff>123825</xdr:rowOff>
    </xdr:from>
    <xdr:to>
      <xdr:col>7</xdr:col>
      <xdr:colOff>600075</xdr:colOff>
      <xdr:row>28</xdr:row>
      <xdr:rowOff>38100</xdr:rowOff>
    </xdr:to>
    <xdr:sp macro="" textlink="">
      <xdr:nvSpPr>
        <xdr:cNvPr id="15" name="Line 69"/>
        <xdr:cNvSpPr>
          <a:spLocks noChangeShapeType="1"/>
        </xdr:cNvSpPr>
      </xdr:nvSpPr>
      <xdr:spPr bwMode="auto">
        <a:xfrm flipV="1">
          <a:off x="4733925" y="4495800"/>
          <a:ext cx="13335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485775</xdr:colOff>
      <xdr:row>27</xdr:row>
      <xdr:rowOff>142875</xdr:rowOff>
    </xdr:from>
    <xdr:to>
      <xdr:col>9</xdr:col>
      <xdr:colOff>0</xdr:colOff>
      <xdr:row>28</xdr:row>
      <xdr:rowOff>76200</xdr:rowOff>
    </xdr:to>
    <xdr:sp macro="" textlink="">
      <xdr:nvSpPr>
        <xdr:cNvPr id="16" name="Line 70"/>
        <xdr:cNvSpPr>
          <a:spLocks noChangeShapeType="1"/>
        </xdr:cNvSpPr>
      </xdr:nvSpPr>
      <xdr:spPr bwMode="auto">
        <a:xfrm flipV="1">
          <a:off x="4752975" y="4514850"/>
          <a:ext cx="733425" cy="95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76200</xdr:colOff>
      <xdr:row>28</xdr:row>
      <xdr:rowOff>66675</xdr:rowOff>
    </xdr:from>
    <xdr:to>
      <xdr:col>7</xdr:col>
      <xdr:colOff>428625</xdr:colOff>
      <xdr:row>29</xdr:row>
      <xdr:rowOff>114300</xdr:rowOff>
    </xdr:to>
    <xdr:sp macro="" textlink="">
      <xdr:nvSpPr>
        <xdr:cNvPr id="17" name="Line 71"/>
        <xdr:cNvSpPr>
          <a:spLocks noChangeShapeType="1"/>
        </xdr:cNvSpPr>
      </xdr:nvSpPr>
      <xdr:spPr bwMode="auto">
        <a:xfrm flipH="1">
          <a:off x="4343400" y="4600575"/>
          <a:ext cx="352425"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133350</xdr:colOff>
      <xdr:row>28</xdr:row>
      <xdr:rowOff>114300</xdr:rowOff>
    </xdr:from>
    <xdr:to>
      <xdr:col>7</xdr:col>
      <xdr:colOff>514350</xdr:colOff>
      <xdr:row>29</xdr:row>
      <xdr:rowOff>161925</xdr:rowOff>
    </xdr:to>
    <xdr:sp macro="" textlink="">
      <xdr:nvSpPr>
        <xdr:cNvPr id="18" name="Line 72"/>
        <xdr:cNvSpPr>
          <a:spLocks noChangeShapeType="1"/>
        </xdr:cNvSpPr>
      </xdr:nvSpPr>
      <xdr:spPr bwMode="auto">
        <a:xfrm flipH="1">
          <a:off x="4400550" y="4648200"/>
          <a:ext cx="38100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152400</xdr:colOff>
      <xdr:row>28</xdr:row>
      <xdr:rowOff>161925</xdr:rowOff>
    </xdr:from>
    <xdr:to>
      <xdr:col>7</xdr:col>
      <xdr:colOff>133350</xdr:colOff>
      <xdr:row>29</xdr:row>
      <xdr:rowOff>114300</xdr:rowOff>
    </xdr:to>
    <xdr:sp macro="" textlink="">
      <xdr:nvSpPr>
        <xdr:cNvPr id="19" name="Line 73"/>
        <xdr:cNvSpPr>
          <a:spLocks noChangeShapeType="1"/>
        </xdr:cNvSpPr>
      </xdr:nvSpPr>
      <xdr:spPr bwMode="auto">
        <a:xfrm flipV="1">
          <a:off x="1981200" y="4695825"/>
          <a:ext cx="2419350" cy="1143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47625</xdr:colOff>
      <xdr:row>29</xdr:row>
      <xdr:rowOff>38100</xdr:rowOff>
    </xdr:from>
    <xdr:to>
      <xdr:col>9</xdr:col>
      <xdr:colOff>504825</xdr:colOff>
      <xdr:row>29</xdr:row>
      <xdr:rowOff>95250</xdr:rowOff>
    </xdr:to>
    <xdr:sp macro="" textlink="">
      <xdr:nvSpPr>
        <xdr:cNvPr id="20" name="Line 75"/>
        <xdr:cNvSpPr>
          <a:spLocks noChangeShapeType="1"/>
        </xdr:cNvSpPr>
      </xdr:nvSpPr>
      <xdr:spPr bwMode="auto">
        <a:xfrm flipH="1" flipV="1">
          <a:off x="5534025" y="4733925"/>
          <a:ext cx="45720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609600</xdr:colOff>
      <xdr:row>11</xdr:row>
      <xdr:rowOff>104775</xdr:rowOff>
    </xdr:from>
    <xdr:to>
      <xdr:col>10</xdr:col>
      <xdr:colOff>142875</xdr:colOff>
      <xdr:row>14</xdr:row>
      <xdr:rowOff>133350</xdr:rowOff>
    </xdr:to>
    <xdr:sp macro="" textlink="">
      <xdr:nvSpPr>
        <xdr:cNvPr id="21" name="Line 76"/>
        <xdr:cNvSpPr>
          <a:spLocks noChangeShapeType="1"/>
        </xdr:cNvSpPr>
      </xdr:nvSpPr>
      <xdr:spPr bwMode="auto">
        <a:xfrm flipV="1">
          <a:off x="6096000" y="1885950"/>
          <a:ext cx="142875" cy="514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9.xml><?xml version="1.0" encoding="utf-8"?>
<xdr:wsDr xmlns:xdr="http://schemas.openxmlformats.org/drawingml/2006/spreadsheetDrawing" xmlns:a="http://schemas.openxmlformats.org/drawingml/2006/main">
  <xdr:twoCellAnchor>
    <xdr:from>
      <xdr:col>7</xdr:col>
      <xdr:colOff>419100</xdr:colOff>
      <xdr:row>28</xdr:row>
      <xdr:rowOff>38100</xdr:rowOff>
    </xdr:from>
    <xdr:to>
      <xdr:col>7</xdr:col>
      <xdr:colOff>533400</xdr:colOff>
      <xdr:row>28</xdr:row>
      <xdr:rowOff>123825</xdr:rowOff>
    </xdr:to>
    <xdr:sp macro="" textlink="">
      <xdr:nvSpPr>
        <xdr:cNvPr id="2" name="Oval 22"/>
        <xdr:cNvSpPr>
          <a:spLocks noChangeArrowheads="1"/>
        </xdr:cNvSpPr>
      </xdr:nvSpPr>
      <xdr:spPr bwMode="auto">
        <a:xfrm>
          <a:off x="4686300" y="4572000"/>
          <a:ext cx="114300" cy="85725"/>
        </a:xfrm>
        <a:prstGeom prst="ellipse">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3</xdr:col>
      <xdr:colOff>428625</xdr:colOff>
      <xdr:row>36</xdr:row>
      <xdr:rowOff>0</xdr:rowOff>
    </xdr:from>
    <xdr:to>
      <xdr:col>3</xdr:col>
      <xdr:colOff>438150</xdr:colOff>
      <xdr:row>36</xdr:row>
      <xdr:rowOff>0</xdr:rowOff>
    </xdr:to>
    <xdr:sp macro="" textlink="">
      <xdr:nvSpPr>
        <xdr:cNvPr id="3" name="Line 42"/>
        <xdr:cNvSpPr>
          <a:spLocks noChangeShapeType="1"/>
        </xdr:cNvSpPr>
      </xdr:nvSpPr>
      <xdr:spPr bwMode="auto">
        <a:xfrm>
          <a:off x="2257425" y="5829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114300</xdr:colOff>
      <xdr:row>7</xdr:row>
      <xdr:rowOff>104775</xdr:rowOff>
    </xdr:from>
    <xdr:to>
      <xdr:col>0</xdr:col>
      <xdr:colOff>752475</xdr:colOff>
      <xdr:row>7</xdr:row>
      <xdr:rowOff>104775</xdr:rowOff>
    </xdr:to>
    <xdr:sp macro="" textlink="">
      <xdr:nvSpPr>
        <xdr:cNvPr id="4" name="Line 53"/>
        <xdr:cNvSpPr>
          <a:spLocks noChangeShapeType="1"/>
        </xdr:cNvSpPr>
      </xdr:nvSpPr>
      <xdr:spPr bwMode="auto">
        <a:xfrm>
          <a:off x="114300" y="123825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15</xdr:row>
      <xdr:rowOff>85725</xdr:rowOff>
    </xdr:from>
    <xdr:to>
      <xdr:col>0</xdr:col>
      <xdr:colOff>733425</xdr:colOff>
      <xdr:row>15</xdr:row>
      <xdr:rowOff>85725</xdr:rowOff>
    </xdr:to>
    <xdr:sp macro="" textlink="">
      <xdr:nvSpPr>
        <xdr:cNvPr id="5" name="Line 55"/>
        <xdr:cNvSpPr>
          <a:spLocks noChangeShapeType="1"/>
        </xdr:cNvSpPr>
      </xdr:nvSpPr>
      <xdr:spPr bwMode="auto">
        <a:xfrm>
          <a:off x="114300" y="251460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104775</xdr:colOff>
      <xdr:row>22</xdr:row>
      <xdr:rowOff>76200</xdr:rowOff>
    </xdr:from>
    <xdr:to>
      <xdr:col>3</xdr:col>
      <xdr:colOff>533400</xdr:colOff>
      <xdr:row>22</xdr:row>
      <xdr:rowOff>76200</xdr:rowOff>
    </xdr:to>
    <xdr:sp macro="" textlink="">
      <xdr:nvSpPr>
        <xdr:cNvPr id="6" name="Line 56"/>
        <xdr:cNvSpPr>
          <a:spLocks noChangeShapeType="1"/>
        </xdr:cNvSpPr>
      </xdr:nvSpPr>
      <xdr:spPr bwMode="auto">
        <a:xfrm flipH="1">
          <a:off x="1933575" y="3638550"/>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552450</xdr:colOff>
      <xdr:row>24</xdr:row>
      <xdr:rowOff>133350</xdr:rowOff>
    </xdr:from>
    <xdr:to>
      <xdr:col>8</xdr:col>
      <xdr:colOff>19050</xdr:colOff>
      <xdr:row>25</xdr:row>
      <xdr:rowOff>28575</xdr:rowOff>
    </xdr:to>
    <xdr:sp macro="" textlink="">
      <xdr:nvSpPr>
        <xdr:cNvPr id="7" name="Oval 64"/>
        <xdr:cNvSpPr>
          <a:spLocks noChangeArrowheads="1"/>
        </xdr:cNvSpPr>
      </xdr:nvSpPr>
      <xdr:spPr bwMode="auto">
        <a:xfrm>
          <a:off x="4819650" y="4019550"/>
          <a:ext cx="76200" cy="5715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8</xdr:col>
      <xdr:colOff>95250</xdr:colOff>
      <xdr:row>24</xdr:row>
      <xdr:rowOff>133350</xdr:rowOff>
    </xdr:from>
    <xdr:to>
      <xdr:col>9</xdr:col>
      <xdr:colOff>57150</xdr:colOff>
      <xdr:row>25</xdr:row>
      <xdr:rowOff>28575</xdr:rowOff>
    </xdr:to>
    <xdr:sp macro="" textlink="">
      <xdr:nvSpPr>
        <xdr:cNvPr id="8" name="Oval 65"/>
        <xdr:cNvSpPr>
          <a:spLocks noChangeArrowheads="1"/>
        </xdr:cNvSpPr>
      </xdr:nvSpPr>
      <xdr:spPr bwMode="auto">
        <a:xfrm>
          <a:off x="4972050" y="4019550"/>
          <a:ext cx="571500" cy="5715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8</xdr:col>
      <xdr:colOff>28575</xdr:colOff>
      <xdr:row>28</xdr:row>
      <xdr:rowOff>142875</xdr:rowOff>
    </xdr:from>
    <xdr:to>
      <xdr:col>8</xdr:col>
      <xdr:colOff>104775</xdr:colOff>
      <xdr:row>29</xdr:row>
      <xdr:rowOff>57150</xdr:rowOff>
    </xdr:to>
    <xdr:sp macro="" textlink="">
      <xdr:nvSpPr>
        <xdr:cNvPr id="9" name="Oval 66"/>
        <xdr:cNvSpPr>
          <a:spLocks noChangeArrowheads="1"/>
        </xdr:cNvSpPr>
      </xdr:nvSpPr>
      <xdr:spPr bwMode="auto">
        <a:xfrm>
          <a:off x="4905375" y="4676775"/>
          <a:ext cx="76200" cy="7620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7</xdr:col>
      <xdr:colOff>466725</xdr:colOff>
      <xdr:row>27</xdr:row>
      <xdr:rowOff>123825</xdr:rowOff>
    </xdr:from>
    <xdr:to>
      <xdr:col>7</xdr:col>
      <xdr:colOff>600075</xdr:colOff>
      <xdr:row>28</xdr:row>
      <xdr:rowOff>38100</xdr:rowOff>
    </xdr:to>
    <xdr:sp macro="" textlink="">
      <xdr:nvSpPr>
        <xdr:cNvPr id="10" name="Line 69"/>
        <xdr:cNvSpPr>
          <a:spLocks noChangeShapeType="1"/>
        </xdr:cNvSpPr>
      </xdr:nvSpPr>
      <xdr:spPr bwMode="auto">
        <a:xfrm flipV="1">
          <a:off x="4733925" y="4495800"/>
          <a:ext cx="13335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485775</xdr:colOff>
      <xdr:row>27</xdr:row>
      <xdr:rowOff>142875</xdr:rowOff>
    </xdr:from>
    <xdr:to>
      <xdr:col>9</xdr:col>
      <xdr:colOff>0</xdr:colOff>
      <xdr:row>28</xdr:row>
      <xdr:rowOff>76200</xdr:rowOff>
    </xdr:to>
    <xdr:sp macro="" textlink="">
      <xdr:nvSpPr>
        <xdr:cNvPr id="11" name="Line 70"/>
        <xdr:cNvSpPr>
          <a:spLocks noChangeShapeType="1"/>
        </xdr:cNvSpPr>
      </xdr:nvSpPr>
      <xdr:spPr bwMode="auto">
        <a:xfrm flipV="1">
          <a:off x="4752975" y="4514850"/>
          <a:ext cx="733425" cy="95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76200</xdr:colOff>
      <xdr:row>28</xdr:row>
      <xdr:rowOff>66675</xdr:rowOff>
    </xdr:from>
    <xdr:to>
      <xdr:col>7</xdr:col>
      <xdr:colOff>428625</xdr:colOff>
      <xdr:row>29</xdr:row>
      <xdr:rowOff>114300</xdr:rowOff>
    </xdr:to>
    <xdr:sp macro="" textlink="">
      <xdr:nvSpPr>
        <xdr:cNvPr id="12" name="Line 71"/>
        <xdr:cNvSpPr>
          <a:spLocks noChangeShapeType="1"/>
        </xdr:cNvSpPr>
      </xdr:nvSpPr>
      <xdr:spPr bwMode="auto">
        <a:xfrm flipH="1">
          <a:off x="4343400" y="4600575"/>
          <a:ext cx="352425"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133350</xdr:colOff>
      <xdr:row>28</xdr:row>
      <xdr:rowOff>114300</xdr:rowOff>
    </xdr:from>
    <xdr:to>
      <xdr:col>7</xdr:col>
      <xdr:colOff>514350</xdr:colOff>
      <xdr:row>29</xdr:row>
      <xdr:rowOff>161925</xdr:rowOff>
    </xdr:to>
    <xdr:sp macro="" textlink="">
      <xdr:nvSpPr>
        <xdr:cNvPr id="13" name="Line 72"/>
        <xdr:cNvSpPr>
          <a:spLocks noChangeShapeType="1"/>
        </xdr:cNvSpPr>
      </xdr:nvSpPr>
      <xdr:spPr bwMode="auto">
        <a:xfrm flipH="1">
          <a:off x="4400550" y="4648200"/>
          <a:ext cx="38100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152400</xdr:colOff>
      <xdr:row>28</xdr:row>
      <xdr:rowOff>161925</xdr:rowOff>
    </xdr:from>
    <xdr:to>
      <xdr:col>7</xdr:col>
      <xdr:colOff>133350</xdr:colOff>
      <xdr:row>29</xdr:row>
      <xdr:rowOff>114300</xdr:rowOff>
    </xdr:to>
    <xdr:sp macro="" textlink="">
      <xdr:nvSpPr>
        <xdr:cNvPr id="14" name="Line 73"/>
        <xdr:cNvSpPr>
          <a:spLocks noChangeShapeType="1"/>
        </xdr:cNvSpPr>
      </xdr:nvSpPr>
      <xdr:spPr bwMode="auto">
        <a:xfrm flipV="1">
          <a:off x="1981200" y="4695825"/>
          <a:ext cx="2419350" cy="1143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47625</xdr:colOff>
      <xdr:row>29</xdr:row>
      <xdr:rowOff>38100</xdr:rowOff>
    </xdr:from>
    <xdr:to>
      <xdr:col>9</xdr:col>
      <xdr:colOff>504825</xdr:colOff>
      <xdr:row>29</xdr:row>
      <xdr:rowOff>95250</xdr:rowOff>
    </xdr:to>
    <xdr:sp macro="" textlink="">
      <xdr:nvSpPr>
        <xdr:cNvPr id="15" name="Line 75"/>
        <xdr:cNvSpPr>
          <a:spLocks noChangeShapeType="1"/>
        </xdr:cNvSpPr>
      </xdr:nvSpPr>
      <xdr:spPr bwMode="auto">
        <a:xfrm flipH="1" flipV="1">
          <a:off x="5534025" y="4733925"/>
          <a:ext cx="45720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22</xdr:row>
      <xdr:rowOff>123825</xdr:rowOff>
    </xdr:from>
    <xdr:to>
      <xdr:col>31</xdr:col>
      <xdr:colOff>542925</xdr:colOff>
      <xdr:row>36</xdr:row>
      <xdr:rowOff>142875</xdr:rowOff>
    </xdr:to>
    <xdr:sp macro="" textlink="">
      <xdr:nvSpPr>
        <xdr:cNvPr id="2" name="Text Box 67"/>
        <xdr:cNvSpPr txBox="1">
          <a:spLocks noChangeArrowheads="1"/>
        </xdr:cNvSpPr>
      </xdr:nvSpPr>
      <xdr:spPr bwMode="auto">
        <a:xfrm>
          <a:off x="0" y="3686175"/>
          <a:ext cx="19440525" cy="228600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  </a:t>
          </a:r>
          <a:r>
            <a:rPr lang="en-US" sz="1000" b="0" i="0" u="sng" strike="noStrike" baseline="0">
              <a:solidFill>
                <a:srgbClr val="000000"/>
              </a:solidFill>
              <a:latin typeface="Arial"/>
              <a:cs typeface="Arial"/>
            </a:rPr>
            <a:t>Antenna Information</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The highest frequency used will be the first part of this antenna and then the tuned trap. Why? </a:t>
          </a:r>
        </a:p>
        <a:p>
          <a:pPr algn="l" rtl="0">
            <a:defRPr sz="1000"/>
          </a:pPr>
          <a:r>
            <a:rPr lang="en-US" sz="1000" b="0" i="0" u="none" strike="noStrike" baseline="0">
              <a:solidFill>
                <a:srgbClr val="000000"/>
              </a:solidFill>
              <a:latin typeface="Arial"/>
              <a:cs typeface="Arial"/>
            </a:rPr>
            <a:t>    1) Because it will be the shortest in length. </a:t>
          </a:r>
        </a:p>
        <a:p>
          <a:pPr algn="l" rtl="0">
            <a:defRPr sz="1000"/>
          </a:pPr>
          <a:r>
            <a:rPr lang="en-US" sz="1000" b="0" i="0" u="none" strike="noStrike" baseline="0">
              <a:solidFill>
                <a:srgbClr val="000000"/>
              </a:solidFill>
              <a:latin typeface="Arial"/>
              <a:cs typeface="Arial"/>
            </a:rPr>
            <a:t>    2) The traps are tuned to the shortest length. </a:t>
          </a:r>
        </a:p>
        <a:p>
          <a:pPr algn="l" rtl="0">
            <a:defRPr sz="1000"/>
          </a:pPr>
          <a:r>
            <a:rPr lang="en-US" sz="1000" b="0" i="0" u="none" strike="noStrike" baseline="0">
              <a:solidFill>
                <a:srgbClr val="000000"/>
              </a:solidFill>
              <a:latin typeface="Arial"/>
              <a:cs typeface="Arial"/>
            </a:rPr>
            <a:t>The traps are tuned to the highest frequency. Example: If the antenna is a 40 &amp; 80 meter; then you must  </a:t>
          </a:r>
        </a:p>
        <a:p>
          <a:pPr algn="l" rtl="0">
            <a:defRPr sz="1000"/>
          </a:pPr>
          <a:r>
            <a:rPr lang="en-US" sz="1000" b="0" i="0" u="none" strike="noStrike" baseline="0">
              <a:solidFill>
                <a:srgbClr val="000000"/>
              </a:solidFill>
              <a:latin typeface="Arial"/>
              <a:cs typeface="Arial"/>
            </a:rPr>
            <a:t>    use a 40 meter tuned trap.   </a:t>
          </a:r>
        </a:p>
        <a:p>
          <a:pPr algn="l" rtl="0">
            <a:defRPr sz="1000"/>
          </a:pPr>
          <a:r>
            <a:rPr lang="en-US" sz="1000" b="0" i="0" u="none" strike="noStrike" baseline="0">
              <a:solidFill>
                <a:srgbClr val="000000"/>
              </a:solidFill>
              <a:latin typeface="Arial"/>
              <a:cs typeface="Arial"/>
            </a:rPr>
            <a:t>    1) A trap is used to isolate the first half wavelength from the rest of the this antenna. </a:t>
          </a:r>
        </a:p>
        <a:p>
          <a:pPr algn="l" rtl="0">
            <a:defRPr sz="1000"/>
          </a:pPr>
          <a:r>
            <a:rPr lang="en-US" sz="1000" b="0" i="0" u="none" strike="noStrike" baseline="0">
              <a:solidFill>
                <a:srgbClr val="000000"/>
              </a:solidFill>
              <a:latin typeface="Arial"/>
              <a:cs typeface="Arial"/>
            </a:rPr>
            <a:t>    2) The antenna will now resonates with the trap in line and in the that same band.  </a:t>
          </a:r>
        </a:p>
        <a:p>
          <a:pPr algn="l" rtl="0">
            <a:defRPr sz="1000"/>
          </a:pPr>
          <a:r>
            <a:rPr lang="en-US" sz="1000" b="0" i="0" u="none" strike="noStrike" baseline="0">
              <a:solidFill>
                <a:srgbClr val="000000"/>
              </a:solidFill>
              <a:latin typeface="Arial"/>
              <a:cs typeface="Arial"/>
            </a:rPr>
            <a:t>    3) All other frequency will pass through the trap and use the total length of the antenna for the second</a:t>
          </a:r>
        </a:p>
        <a:p>
          <a:pPr algn="l" rtl="0">
            <a:defRPr sz="1000"/>
          </a:pPr>
          <a:r>
            <a:rPr lang="en-US" sz="1000" b="0" i="0" u="none" strike="noStrike" baseline="0">
              <a:solidFill>
                <a:srgbClr val="000000"/>
              </a:solidFill>
              <a:latin typeface="Arial"/>
              <a:cs typeface="Arial"/>
            </a:rPr>
            <a:t>        frequency.</a:t>
          </a:r>
        </a:p>
        <a:p>
          <a:pPr algn="l" rtl="0">
            <a:defRPr sz="1000"/>
          </a:pPr>
          <a:r>
            <a:rPr lang="en-US" sz="1000" b="1" i="0" u="none" strike="noStrike" baseline="0">
              <a:solidFill>
                <a:srgbClr val="000000"/>
              </a:solidFill>
              <a:latin typeface="Arial"/>
              <a:cs typeface="Arial"/>
            </a:rPr>
            <a:t>Please note:</a:t>
          </a:r>
          <a:r>
            <a:rPr lang="en-US" sz="1000" b="0" i="0" u="none" strike="noStrike" baseline="0">
              <a:solidFill>
                <a:srgbClr val="000000"/>
              </a:solidFill>
              <a:latin typeface="Arial"/>
              <a:cs typeface="Arial"/>
            </a:rPr>
            <a:t> For the lowest frequency; The overall length will be a little less then than the natural "non-trap antenna length for the lowest frequency of operation. Also, the trap will add a little inductance to the circuit so the resonant point will be lower than the natural resonant frequency. In general it will be a few percent shorter then a nontrap antenna.</a:t>
          </a:r>
        </a:p>
      </xdr:txBody>
    </xdr:sp>
    <xdr:clientData/>
  </xdr:twoCellAnchor>
  <xdr:twoCellAnchor>
    <xdr:from>
      <xdr:col>25</xdr:col>
      <xdr:colOff>38100</xdr:colOff>
      <xdr:row>1</xdr:row>
      <xdr:rowOff>28575</xdr:rowOff>
    </xdr:from>
    <xdr:to>
      <xdr:col>28</xdr:col>
      <xdr:colOff>95250</xdr:colOff>
      <xdr:row>1</xdr:row>
      <xdr:rowOff>161925</xdr:rowOff>
    </xdr:to>
    <xdr:sp macro="" textlink="">
      <xdr:nvSpPr>
        <xdr:cNvPr id="3" name="Line 71"/>
        <xdr:cNvSpPr>
          <a:spLocks noChangeShapeType="1"/>
        </xdr:cNvSpPr>
      </xdr:nvSpPr>
      <xdr:spPr bwMode="auto">
        <a:xfrm flipH="1">
          <a:off x="15278100" y="190500"/>
          <a:ext cx="1885950"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295275</xdr:colOff>
      <xdr:row>8</xdr:row>
      <xdr:rowOff>47625</xdr:rowOff>
    </xdr:from>
    <xdr:to>
      <xdr:col>20</xdr:col>
      <xdr:colOff>0</xdr:colOff>
      <xdr:row>16</xdr:row>
      <xdr:rowOff>152400</xdr:rowOff>
    </xdr:to>
    <xdr:sp macro="" textlink="">
      <xdr:nvSpPr>
        <xdr:cNvPr id="4" name="Line 73"/>
        <xdr:cNvSpPr>
          <a:spLocks noChangeShapeType="1"/>
        </xdr:cNvSpPr>
      </xdr:nvSpPr>
      <xdr:spPr bwMode="auto">
        <a:xfrm flipV="1">
          <a:off x="7000875" y="1343025"/>
          <a:ext cx="5191125" cy="1400175"/>
        </a:xfrm>
        <a:prstGeom prst="line">
          <a:avLst/>
        </a:prstGeom>
        <a:noFill/>
        <a:ln w="222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66675</xdr:colOff>
      <xdr:row>8</xdr:row>
      <xdr:rowOff>47625</xdr:rowOff>
    </xdr:from>
    <xdr:to>
      <xdr:col>25</xdr:col>
      <xdr:colOff>142875</xdr:colOff>
      <xdr:row>17</xdr:row>
      <xdr:rowOff>9525</xdr:rowOff>
    </xdr:to>
    <xdr:sp macro="" textlink="">
      <xdr:nvSpPr>
        <xdr:cNvPr id="5" name="Line 74"/>
        <xdr:cNvSpPr>
          <a:spLocks noChangeShapeType="1"/>
        </xdr:cNvSpPr>
      </xdr:nvSpPr>
      <xdr:spPr bwMode="auto">
        <a:xfrm>
          <a:off x="12258675" y="1343025"/>
          <a:ext cx="3124200" cy="1419225"/>
        </a:xfrm>
        <a:prstGeom prst="line">
          <a:avLst/>
        </a:prstGeom>
        <a:noFill/>
        <a:ln w="222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0</xdr:colOff>
      <xdr:row>17</xdr:row>
      <xdr:rowOff>114300</xdr:rowOff>
    </xdr:from>
    <xdr:to>
      <xdr:col>11</xdr:col>
      <xdr:colOff>161925</xdr:colOff>
      <xdr:row>21</xdr:row>
      <xdr:rowOff>76200</xdr:rowOff>
    </xdr:to>
    <xdr:sp macro="" textlink="">
      <xdr:nvSpPr>
        <xdr:cNvPr id="6" name="Line 76"/>
        <xdr:cNvSpPr>
          <a:spLocks noChangeShapeType="1"/>
        </xdr:cNvSpPr>
      </xdr:nvSpPr>
      <xdr:spPr bwMode="auto">
        <a:xfrm flipH="1">
          <a:off x="5486400" y="2867025"/>
          <a:ext cx="1381125" cy="609600"/>
        </a:xfrm>
        <a:prstGeom prst="line">
          <a:avLst/>
        </a:prstGeom>
        <a:noFill/>
        <a:ln w="222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0</xdr:colOff>
      <xdr:row>18</xdr:row>
      <xdr:rowOff>9525</xdr:rowOff>
    </xdr:from>
    <xdr:to>
      <xdr:col>31</xdr:col>
      <xdr:colOff>0</xdr:colOff>
      <xdr:row>21</xdr:row>
      <xdr:rowOff>142875</xdr:rowOff>
    </xdr:to>
    <xdr:sp macro="" textlink="">
      <xdr:nvSpPr>
        <xdr:cNvPr id="7" name="Line 77"/>
        <xdr:cNvSpPr>
          <a:spLocks noChangeShapeType="1"/>
        </xdr:cNvSpPr>
      </xdr:nvSpPr>
      <xdr:spPr bwMode="auto">
        <a:xfrm>
          <a:off x="16459200" y="2924175"/>
          <a:ext cx="2438400" cy="619125"/>
        </a:xfrm>
        <a:prstGeom prst="line">
          <a:avLst/>
        </a:prstGeom>
        <a:noFill/>
        <a:ln w="222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xdr:col>
      <xdr:colOff>123825</xdr:colOff>
      <xdr:row>16</xdr:row>
      <xdr:rowOff>123825</xdr:rowOff>
    </xdr:from>
    <xdr:to>
      <xdr:col>12</xdr:col>
      <xdr:colOff>19050</xdr:colOff>
      <xdr:row>17</xdr:row>
      <xdr:rowOff>142875</xdr:rowOff>
    </xdr:to>
    <xdr:sp macro="" textlink="">
      <xdr:nvSpPr>
        <xdr:cNvPr id="8" name="Freeform 79"/>
        <xdr:cNvSpPr>
          <a:spLocks/>
        </xdr:cNvSpPr>
      </xdr:nvSpPr>
      <xdr:spPr bwMode="auto">
        <a:xfrm>
          <a:off x="6829425" y="2714625"/>
          <a:ext cx="504825" cy="180975"/>
        </a:xfrm>
        <a:custGeom>
          <a:avLst/>
          <a:gdLst>
            <a:gd name="T0" fmla="*/ 4 w 21"/>
            <a:gd name="T1" fmla="*/ 17 h 19"/>
            <a:gd name="T2" fmla="*/ 1 w 21"/>
            <a:gd name="T3" fmla="*/ 8 h 19"/>
            <a:gd name="T4" fmla="*/ 11 w 21"/>
            <a:gd name="T5" fmla="*/ 19 h 19"/>
            <a:gd name="T6" fmla="*/ 6 w 21"/>
            <a:gd name="T7" fmla="*/ 7 h 19"/>
            <a:gd name="T8" fmla="*/ 16 w 21"/>
            <a:gd name="T9" fmla="*/ 17 h 19"/>
            <a:gd name="T10" fmla="*/ 9 w 21"/>
            <a:gd name="T11" fmla="*/ 5 h 19"/>
            <a:gd name="T12" fmla="*/ 19 w 21"/>
            <a:gd name="T13" fmla="*/ 13 h 19"/>
            <a:gd name="T14" fmla="*/ 11 w 21"/>
            <a:gd name="T15" fmla="*/ 2 h 19"/>
            <a:gd name="T16" fmla="*/ 21 w 21"/>
            <a:gd name="T17" fmla="*/ 2 h 19"/>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Lst>
          <a:rect l="0" t="0" r="r" b="b"/>
          <a:pathLst>
            <a:path w="21" h="19">
              <a:moveTo>
                <a:pt x="4" y="17"/>
              </a:moveTo>
              <a:cubicBezTo>
                <a:pt x="2" y="12"/>
                <a:pt x="0" y="8"/>
                <a:pt x="1" y="8"/>
              </a:cubicBezTo>
              <a:cubicBezTo>
                <a:pt x="2" y="8"/>
                <a:pt x="10" y="19"/>
                <a:pt x="11" y="19"/>
              </a:cubicBezTo>
              <a:cubicBezTo>
                <a:pt x="12" y="19"/>
                <a:pt x="5" y="7"/>
                <a:pt x="6" y="7"/>
              </a:cubicBezTo>
              <a:cubicBezTo>
                <a:pt x="7" y="7"/>
                <a:pt x="16" y="17"/>
                <a:pt x="16" y="17"/>
              </a:cubicBezTo>
              <a:cubicBezTo>
                <a:pt x="16" y="17"/>
                <a:pt x="9" y="6"/>
                <a:pt x="9" y="5"/>
              </a:cubicBezTo>
              <a:cubicBezTo>
                <a:pt x="9" y="4"/>
                <a:pt x="19" y="13"/>
                <a:pt x="19" y="13"/>
              </a:cubicBezTo>
              <a:cubicBezTo>
                <a:pt x="19" y="13"/>
                <a:pt x="11" y="4"/>
                <a:pt x="11" y="2"/>
              </a:cubicBezTo>
              <a:cubicBezTo>
                <a:pt x="11" y="0"/>
                <a:pt x="16" y="1"/>
                <a:pt x="21" y="2"/>
              </a:cubicBezTo>
            </a:path>
          </a:pathLst>
        </a:custGeom>
        <a:noFill/>
        <a:ln w="19050"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133350</xdr:colOff>
      <xdr:row>16</xdr:row>
      <xdr:rowOff>114300</xdr:rowOff>
    </xdr:from>
    <xdr:to>
      <xdr:col>27</xdr:col>
      <xdr:colOff>9525</xdr:colOff>
      <xdr:row>18</xdr:row>
      <xdr:rowOff>28575</xdr:rowOff>
    </xdr:to>
    <xdr:sp macro="" textlink="">
      <xdr:nvSpPr>
        <xdr:cNvPr id="9" name="Freeform 80"/>
        <xdr:cNvSpPr>
          <a:spLocks/>
        </xdr:cNvSpPr>
      </xdr:nvSpPr>
      <xdr:spPr bwMode="auto">
        <a:xfrm>
          <a:off x="15373350" y="2705100"/>
          <a:ext cx="1095375" cy="238125"/>
        </a:xfrm>
        <a:custGeom>
          <a:avLst/>
          <a:gdLst>
            <a:gd name="T0" fmla="*/ 1 w 19"/>
            <a:gd name="T1" fmla="*/ 4 h 25"/>
            <a:gd name="T2" fmla="*/ 10 w 19"/>
            <a:gd name="T3" fmla="*/ 1 h 25"/>
            <a:gd name="T4" fmla="*/ 0 w 19"/>
            <a:gd name="T5" fmla="*/ 13 h 25"/>
            <a:gd name="T6" fmla="*/ 13 w 19"/>
            <a:gd name="T7" fmla="*/ 5 h 25"/>
            <a:gd name="T8" fmla="*/ 5 w 19"/>
            <a:gd name="T9" fmla="*/ 16 h 25"/>
            <a:gd name="T10" fmla="*/ 16 w 19"/>
            <a:gd name="T11" fmla="*/ 10 h 25"/>
            <a:gd name="T12" fmla="*/ 9 w 19"/>
            <a:gd name="T13" fmla="*/ 19 h 25"/>
            <a:gd name="T14" fmla="*/ 19 w 19"/>
            <a:gd name="T15" fmla="*/ 11 h 25"/>
            <a:gd name="T16" fmla="*/ 12 w 19"/>
            <a:gd name="T17" fmla="*/ 23 h 25"/>
            <a:gd name="T18" fmla="*/ 19 w 19"/>
            <a:gd name="T19" fmla="*/ 23 h 25"/>
          </a:gdLst>
          <a:ahLst/>
          <a:cxnLst>
            <a:cxn ang="0">
              <a:pos x="T0" y="T1"/>
            </a:cxn>
            <a:cxn ang="0">
              <a:pos x="T2" y="T3"/>
            </a:cxn>
            <a:cxn ang="0">
              <a:pos x="T4" y="T5"/>
            </a:cxn>
            <a:cxn ang="0">
              <a:pos x="T6" y="T7"/>
            </a:cxn>
            <a:cxn ang="0">
              <a:pos x="T8" y="T9"/>
            </a:cxn>
            <a:cxn ang="0">
              <a:pos x="T10" y="T11"/>
            </a:cxn>
            <a:cxn ang="0">
              <a:pos x="T12" y="T13"/>
            </a:cxn>
            <a:cxn ang="0">
              <a:pos x="T14" y="T15"/>
            </a:cxn>
            <a:cxn ang="0">
              <a:pos x="T16" y="T17"/>
            </a:cxn>
            <a:cxn ang="0">
              <a:pos x="T18" y="T19"/>
            </a:cxn>
          </a:cxnLst>
          <a:rect l="0" t="0" r="r" b="b"/>
          <a:pathLst>
            <a:path w="19" h="25">
              <a:moveTo>
                <a:pt x="1" y="4"/>
              </a:moveTo>
              <a:cubicBezTo>
                <a:pt x="5" y="2"/>
                <a:pt x="10" y="0"/>
                <a:pt x="10" y="1"/>
              </a:cubicBezTo>
              <a:cubicBezTo>
                <a:pt x="10" y="2"/>
                <a:pt x="0" y="12"/>
                <a:pt x="0" y="13"/>
              </a:cubicBezTo>
              <a:cubicBezTo>
                <a:pt x="0" y="14"/>
                <a:pt x="12" y="5"/>
                <a:pt x="13" y="5"/>
              </a:cubicBezTo>
              <a:cubicBezTo>
                <a:pt x="14" y="5"/>
                <a:pt x="5" y="15"/>
                <a:pt x="5" y="16"/>
              </a:cubicBezTo>
              <a:cubicBezTo>
                <a:pt x="5" y="17"/>
                <a:pt x="15" y="10"/>
                <a:pt x="16" y="10"/>
              </a:cubicBezTo>
              <a:cubicBezTo>
                <a:pt x="17" y="10"/>
                <a:pt x="9" y="19"/>
                <a:pt x="9" y="19"/>
              </a:cubicBezTo>
              <a:cubicBezTo>
                <a:pt x="9" y="19"/>
                <a:pt x="19" y="10"/>
                <a:pt x="19" y="11"/>
              </a:cubicBezTo>
              <a:cubicBezTo>
                <a:pt x="19" y="12"/>
                <a:pt x="12" y="21"/>
                <a:pt x="12" y="23"/>
              </a:cubicBezTo>
              <a:cubicBezTo>
                <a:pt x="12" y="25"/>
                <a:pt x="15" y="24"/>
                <a:pt x="19" y="23"/>
              </a:cubicBezTo>
            </a:path>
          </a:pathLst>
        </a:custGeom>
        <a:noFill/>
        <a:ln w="19050"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11</xdr:col>
      <xdr:colOff>28575</xdr:colOff>
      <xdr:row>16</xdr:row>
      <xdr:rowOff>0</xdr:rowOff>
    </xdr:from>
    <xdr:to>
      <xdr:col>11</xdr:col>
      <xdr:colOff>95250</xdr:colOff>
      <xdr:row>16</xdr:row>
      <xdr:rowOff>85725</xdr:rowOff>
    </xdr:to>
    <xdr:sp macro="" textlink="">
      <xdr:nvSpPr>
        <xdr:cNvPr id="10" name="Line 81"/>
        <xdr:cNvSpPr>
          <a:spLocks noChangeShapeType="1"/>
        </xdr:cNvSpPr>
      </xdr:nvSpPr>
      <xdr:spPr bwMode="auto">
        <a:xfrm flipH="1" flipV="1">
          <a:off x="6734175" y="2590800"/>
          <a:ext cx="66675" cy="85725"/>
        </a:xfrm>
        <a:prstGeom prst="line">
          <a:avLst/>
        </a:prstGeom>
        <a:noFill/>
        <a:ln w="254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xdr:col>
      <xdr:colOff>66675</xdr:colOff>
      <xdr:row>15</xdr:row>
      <xdr:rowOff>114300</xdr:rowOff>
    </xdr:from>
    <xdr:to>
      <xdr:col>11</xdr:col>
      <xdr:colOff>133350</xdr:colOff>
      <xdr:row>16</xdr:row>
      <xdr:rowOff>38100</xdr:rowOff>
    </xdr:to>
    <xdr:sp macro="" textlink="">
      <xdr:nvSpPr>
        <xdr:cNvPr id="11" name="Line 82"/>
        <xdr:cNvSpPr>
          <a:spLocks noChangeShapeType="1"/>
        </xdr:cNvSpPr>
      </xdr:nvSpPr>
      <xdr:spPr bwMode="auto">
        <a:xfrm flipH="1" flipV="1">
          <a:off x="6772275" y="2543175"/>
          <a:ext cx="66675" cy="85725"/>
        </a:xfrm>
        <a:prstGeom prst="line">
          <a:avLst/>
        </a:prstGeom>
        <a:noFill/>
        <a:ln w="254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123825</xdr:colOff>
      <xdr:row>16</xdr:row>
      <xdr:rowOff>38100</xdr:rowOff>
    </xdr:from>
    <xdr:to>
      <xdr:col>11</xdr:col>
      <xdr:colOff>142875</xdr:colOff>
      <xdr:row>17</xdr:row>
      <xdr:rowOff>133350</xdr:rowOff>
    </xdr:to>
    <xdr:sp macro="" textlink="">
      <xdr:nvSpPr>
        <xdr:cNvPr id="12" name="Freeform 83"/>
        <xdr:cNvSpPr>
          <a:spLocks/>
        </xdr:cNvSpPr>
      </xdr:nvSpPr>
      <xdr:spPr bwMode="auto">
        <a:xfrm>
          <a:off x="6219825" y="2628900"/>
          <a:ext cx="628650" cy="257175"/>
        </a:xfrm>
        <a:custGeom>
          <a:avLst/>
          <a:gdLst>
            <a:gd name="T0" fmla="*/ 18 w 18"/>
            <a:gd name="T1" fmla="*/ 27 h 27"/>
            <a:gd name="T2" fmla="*/ 2 w 18"/>
            <a:gd name="T3" fmla="*/ 9 h 27"/>
            <a:gd name="T4" fmla="*/ 8 w 18"/>
            <a:gd name="T5" fmla="*/ 0 h 27"/>
          </a:gdLst>
          <a:ahLst/>
          <a:cxnLst>
            <a:cxn ang="0">
              <a:pos x="T0" y="T1"/>
            </a:cxn>
            <a:cxn ang="0">
              <a:pos x="T2" y="T3"/>
            </a:cxn>
            <a:cxn ang="0">
              <a:pos x="T4" y="T5"/>
            </a:cxn>
          </a:cxnLst>
          <a:rect l="0" t="0" r="r" b="b"/>
          <a:pathLst>
            <a:path w="18" h="27">
              <a:moveTo>
                <a:pt x="18" y="27"/>
              </a:moveTo>
              <a:cubicBezTo>
                <a:pt x="11" y="20"/>
                <a:pt x="4" y="13"/>
                <a:pt x="2" y="9"/>
              </a:cubicBezTo>
              <a:cubicBezTo>
                <a:pt x="0" y="5"/>
                <a:pt x="7" y="2"/>
                <a:pt x="8" y="0"/>
              </a:cubicBezTo>
            </a:path>
          </a:pathLst>
        </a:custGeom>
        <a:noFill/>
        <a:ln w="2222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11</xdr:col>
      <xdr:colOff>114300</xdr:colOff>
      <xdr:row>15</xdr:row>
      <xdr:rowOff>66675</xdr:rowOff>
    </xdr:from>
    <xdr:to>
      <xdr:col>12</xdr:col>
      <xdr:colOff>0</xdr:colOff>
      <xdr:row>16</xdr:row>
      <xdr:rowOff>142875</xdr:rowOff>
    </xdr:to>
    <xdr:sp macro="" textlink="">
      <xdr:nvSpPr>
        <xdr:cNvPr id="13" name="Freeform 84"/>
        <xdr:cNvSpPr>
          <a:spLocks/>
        </xdr:cNvSpPr>
      </xdr:nvSpPr>
      <xdr:spPr bwMode="auto">
        <a:xfrm>
          <a:off x="6819900" y="2495550"/>
          <a:ext cx="495300" cy="238125"/>
        </a:xfrm>
        <a:custGeom>
          <a:avLst/>
          <a:gdLst>
            <a:gd name="T0" fmla="*/ 20 w 20"/>
            <a:gd name="T1" fmla="*/ 25 h 25"/>
            <a:gd name="T2" fmla="*/ 10 w 20"/>
            <a:gd name="T3" fmla="*/ 3 h 25"/>
            <a:gd name="T4" fmla="*/ 0 w 20"/>
            <a:gd name="T5" fmla="*/ 9 h 25"/>
          </a:gdLst>
          <a:ahLst/>
          <a:cxnLst>
            <a:cxn ang="0">
              <a:pos x="T0" y="T1"/>
            </a:cxn>
            <a:cxn ang="0">
              <a:pos x="T2" y="T3"/>
            </a:cxn>
            <a:cxn ang="0">
              <a:pos x="T4" y="T5"/>
            </a:cxn>
          </a:cxnLst>
          <a:rect l="0" t="0" r="r" b="b"/>
          <a:pathLst>
            <a:path w="20" h="25">
              <a:moveTo>
                <a:pt x="20" y="25"/>
              </a:moveTo>
              <a:cubicBezTo>
                <a:pt x="16" y="15"/>
                <a:pt x="13" y="6"/>
                <a:pt x="10" y="3"/>
              </a:cubicBezTo>
              <a:cubicBezTo>
                <a:pt x="7" y="0"/>
                <a:pt x="3" y="4"/>
                <a:pt x="0" y="9"/>
              </a:cubicBezTo>
            </a:path>
          </a:pathLst>
        </a:custGeom>
        <a:noFill/>
        <a:ln w="2222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25</xdr:col>
      <xdr:colOff>123825</xdr:colOff>
      <xdr:row>15</xdr:row>
      <xdr:rowOff>123825</xdr:rowOff>
    </xdr:from>
    <xdr:to>
      <xdr:col>27</xdr:col>
      <xdr:colOff>76200</xdr:colOff>
      <xdr:row>16</xdr:row>
      <xdr:rowOff>152400</xdr:rowOff>
    </xdr:to>
    <xdr:sp macro="" textlink="">
      <xdr:nvSpPr>
        <xdr:cNvPr id="14" name="Freeform 85"/>
        <xdr:cNvSpPr>
          <a:spLocks/>
        </xdr:cNvSpPr>
      </xdr:nvSpPr>
      <xdr:spPr bwMode="auto">
        <a:xfrm>
          <a:off x="15363825" y="2552700"/>
          <a:ext cx="1171575" cy="190500"/>
        </a:xfrm>
        <a:custGeom>
          <a:avLst/>
          <a:gdLst>
            <a:gd name="T0" fmla="*/ 0 w 27"/>
            <a:gd name="T1" fmla="*/ 20 h 20"/>
            <a:gd name="T2" fmla="*/ 18 w 27"/>
            <a:gd name="T3" fmla="*/ 2 h 20"/>
            <a:gd name="T4" fmla="*/ 27 w 27"/>
            <a:gd name="T5" fmla="*/ 7 h 20"/>
          </a:gdLst>
          <a:ahLst/>
          <a:cxnLst>
            <a:cxn ang="0">
              <a:pos x="T0" y="T1"/>
            </a:cxn>
            <a:cxn ang="0">
              <a:pos x="T2" y="T3"/>
            </a:cxn>
            <a:cxn ang="0">
              <a:pos x="T4" y="T5"/>
            </a:cxn>
          </a:cxnLst>
          <a:rect l="0" t="0" r="r" b="b"/>
          <a:pathLst>
            <a:path w="27" h="20">
              <a:moveTo>
                <a:pt x="0" y="20"/>
              </a:moveTo>
              <a:cubicBezTo>
                <a:pt x="7" y="12"/>
                <a:pt x="14" y="4"/>
                <a:pt x="18" y="2"/>
              </a:cubicBezTo>
              <a:cubicBezTo>
                <a:pt x="22" y="0"/>
                <a:pt x="24" y="3"/>
                <a:pt x="27" y="7"/>
              </a:cubicBezTo>
            </a:path>
          </a:pathLst>
        </a:custGeom>
        <a:noFill/>
        <a:ln w="2222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27</xdr:col>
      <xdr:colOff>0</xdr:colOff>
      <xdr:row>16</xdr:row>
      <xdr:rowOff>66675</xdr:rowOff>
    </xdr:from>
    <xdr:to>
      <xdr:col>28</xdr:col>
      <xdr:colOff>57150</xdr:colOff>
      <xdr:row>18</xdr:row>
      <xdr:rowOff>19050</xdr:rowOff>
    </xdr:to>
    <xdr:sp macro="" textlink="">
      <xdr:nvSpPr>
        <xdr:cNvPr id="15" name="Freeform 86"/>
        <xdr:cNvSpPr>
          <a:spLocks/>
        </xdr:cNvSpPr>
      </xdr:nvSpPr>
      <xdr:spPr bwMode="auto">
        <a:xfrm>
          <a:off x="16459200" y="2657475"/>
          <a:ext cx="666750" cy="276225"/>
        </a:xfrm>
        <a:custGeom>
          <a:avLst/>
          <a:gdLst>
            <a:gd name="T0" fmla="*/ 0 w 22"/>
            <a:gd name="T1" fmla="*/ 29 h 29"/>
            <a:gd name="T2" fmla="*/ 20 w 22"/>
            <a:gd name="T3" fmla="*/ 13 h 29"/>
            <a:gd name="T4" fmla="*/ 11 w 22"/>
            <a:gd name="T5" fmla="*/ 0 h 29"/>
          </a:gdLst>
          <a:ahLst/>
          <a:cxnLst>
            <a:cxn ang="0">
              <a:pos x="T0" y="T1"/>
            </a:cxn>
            <a:cxn ang="0">
              <a:pos x="T2" y="T3"/>
            </a:cxn>
            <a:cxn ang="0">
              <a:pos x="T4" y="T5"/>
            </a:cxn>
          </a:cxnLst>
          <a:rect l="0" t="0" r="r" b="b"/>
          <a:pathLst>
            <a:path w="22" h="29">
              <a:moveTo>
                <a:pt x="0" y="29"/>
              </a:moveTo>
              <a:cubicBezTo>
                <a:pt x="9" y="23"/>
                <a:pt x="18" y="18"/>
                <a:pt x="20" y="13"/>
              </a:cubicBezTo>
              <a:cubicBezTo>
                <a:pt x="22" y="8"/>
                <a:pt x="16" y="4"/>
                <a:pt x="11" y="0"/>
              </a:cubicBezTo>
            </a:path>
          </a:pathLst>
        </a:custGeom>
        <a:noFill/>
        <a:ln w="2222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27</xdr:col>
      <xdr:colOff>38100</xdr:colOff>
      <xdr:row>15</xdr:row>
      <xdr:rowOff>133350</xdr:rowOff>
    </xdr:from>
    <xdr:to>
      <xdr:col>27</xdr:col>
      <xdr:colOff>114300</xdr:colOff>
      <xdr:row>16</xdr:row>
      <xdr:rowOff>28575</xdr:rowOff>
    </xdr:to>
    <xdr:sp macro="" textlink="">
      <xdr:nvSpPr>
        <xdr:cNvPr id="16" name="Line 87"/>
        <xdr:cNvSpPr>
          <a:spLocks noChangeShapeType="1"/>
        </xdr:cNvSpPr>
      </xdr:nvSpPr>
      <xdr:spPr bwMode="auto">
        <a:xfrm flipV="1">
          <a:off x="16497300" y="2562225"/>
          <a:ext cx="76200" cy="57150"/>
        </a:xfrm>
        <a:prstGeom prst="line">
          <a:avLst/>
        </a:prstGeom>
        <a:noFill/>
        <a:ln w="254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27</xdr:col>
      <xdr:colOff>85725</xdr:colOff>
      <xdr:row>16</xdr:row>
      <xdr:rowOff>38100</xdr:rowOff>
    </xdr:from>
    <xdr:to>
      <xdr:col>28</xdr:col>
      <xdr:colOff>9525</xdr:colOff>
      <xdr:row>16</xdr:row>
      <xdr:rowOff>95250</xdr:rowOff>
    </xdr:to>
    <xdr:sp macro="" textlink="">
      <xdr:nvSpPr>
        <xdr:cNvPr id="17" name="Line 88"/>
        <xdr:cNvSpPr>
          <a:spLocks noChangeShapeType="1"/>
        </xdr:cNvSpPr>
      </xdr:nvSpPr>
      <xdr:spPr bwMode="auto">
        <a:xfrm flipV="1">
          <a:off x="16544925" y="2628900"/>
          <a:ext cx="533400" cy="57150"/>
        </a:xfrm>
        <a:prstGeom prst="line">
          <a:avLst/>
        </a:prstGeom>
        <a:noFill/>
        <a:ln w="254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19</xdr:col>
      <xdr:colOff>114300</xdr:colOff>
      <xdr:row>9</xdr:row>
      <xdr:rowOff>152400</xdr:rowOff>
    </xdr:from>
    <xdr:to>
      <xdr:col>20</xdr:col>
      <xdr:colOff>57150</xdr:colOff>
      <xdr:row>10</xdr:row>
      <xdr:rowOff>66675</xdr:rowOff>
    </xdr:to>
    <xdr:sp macro="" textlink="">
      <xdr:nvSpPr>
        <xdr:cNvPr id="18" name="Oval 90"/>
        <xdr:cNvSpPr>
          <a:spLocks noChangeArrowheads="1"/>
        </xdr:cNvSpPr>
      </xdr:nvSpPr>
      <xdr:spPr bwMode="auto">
        <a:xfrm>
          <a:off x="11696700" y="1609725"/>
          <a:ext cx="552450" cy="76200"/>
        </a:xfrm>
        <a:prstGeom prst="ellipse">
          <a:avLst/>
        </a:prstGeom>
        <a:solidFill>
          <a:srgbClr xmlns:mc="http://schemas.openxmlformats.org/markup-compatibility/2006" xmlns:a14="http://schemas.microsoft.com/office/drawing/2010/main" val="FFFFFF" mc:Ignorable="a14" a14:legacySpreadsheetColorIndex="9"/>
        </a:solidFill>
        <a:ln w="19050">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19</xdr:col>
      <xdr:colOff>142875</xdr:colOff>
      <xdr:row>12</xdr:row>
      <xdr:rowOff>114300</xdr:rowOff>
    </xdr:from>
    <xdr:to>
      <xdr:col>20</xdr:col>
      <xdr:colOff>85725</xdr:colOff>
      <xdr:row>13</xdr:row>
      <xdr:rowOff>28575</xdr:rowOff>
    </xdr:to>
    <xdr:sp macro="" textlink="">
      <xdr:nvSpPr>
        <xdr:cNvPr id="19" name="Oval 91"/>
        <xdr:cNvSpPr>
          <a:spLocks noChangeArrowheads="1"/>
        </xdr:cNvSpPr>
      </xdr:nvSpPr>
      <xdr:spPr bwMode="auto">
        <a:xfrm>
          <a:off x="11725275" y="2057400"/>
          <a:ext cx="552450" cy="76200"/>
        </a:xfrm>
        <a:prstGeom prst="ellipse">
          <a:avLst/>
        </a:prstGeom>
        <a:solidFill>
          <a:srgbClr xmlns:mc="http://schemas.openxmlformats.org/markup-compatibility/2006" xmlns:a14="http://schemas.microsoft.com/office/drawing/2010/main" val="FFFFFF" mc:Ignorable="a14" a14:legacySpreadsheetColorIndex="9"/>
        </a:solidFill>
        <a:ln w="19050">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19</xdr:col>
      <xdr:colOff>142875</xdr:colOff>
      <xdr:row>9</xdr:row>
      <xdr:rowOff>9525</xdr:rowOff>
    </xdr:from>
    <xdr:to>
      <xdr:col>20</xdr:col>
      <xdr:colOff>9525</xdr:colOff>
      <xdr:row>10</xdr:row>
      <xdr:rowOff>28575</xdr:rowOff>
    </xdr:to>
    <xdr:sp macro="" textlink="">
      <xdr:nvSpPr>
        <xdr:cNvPr id="20" name="Line 92"/>
        <xdr:cNvSpPr>
          <a:spLocks noChangeShapeType="1"/>
        </xdr:cNvSpPr>
      </xdr:nvSpPr>
      <xdr:spPr bwMode="auto">
        <a:xfrm>
          <a:off x="11725275" y="1466850"/>
          <a:ext cx="476250" cy="180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38100</xdr:colOff>
      <xdr:row>8</xdr:row>
      <xdr:rowOff>47625</xdr:rowOff>
    </xdr:from>
    <xdr:to>
      <xdr:col>20</xdr:col>
      <xdr:colOff>76200</xdr:colOff>
      <xdr:row>10</xdr:row>
      <xdr:rowOff>28575</xdr:rowOff>
    </xdr:to>
    <xdr:sp macro="" textlink="">
      <xdr:nvSpPr>
        <xdr:cNvPr id="21" name="Line 93"/>
        <xdr:cNvSpPr>
          <a:spLocks noChangeShapeType="1"/>
        </xdr:cNvSpPr>
      </xdr:nvSpPr>
      <xdr:spPr bwMode="auto">
        <a:xfrm flipV="1">
          <a:off x="12230100" y="1343025"/>
          <a:ext cx="38100" cy="304800"/>
        </a:xfrm>
        <a:prstGeom prst="line">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19</xdr:col>
      <xdr:colOff>114300</xdr:colOff>
      <xdr:row>10</xdr:row>
      <xdr:rowOff>28575</xdr:rowOff>
    </xdr:from>
    <xdr:to>
      <xdr:col>19</xdr:col>
      <xdr:colOff>142875</xdr:colOff>
      <xdr:row>12</xdr:row>
      <xdr:rowOff>123825</xdr:rowOff>
    </xdr:to>
    <xdr:sp macro="" textlink="">
      <xdr:nvSpPr>
        <xdr:cNvPr id="22" name="Line 94"/>
        <xdr:cNvSpPr>
          <a:spLocks noChangeShapeType="1"/>
        </xdr:cNvSpPr>
      </xdr:nvSpPr>
      <xdr:spPr bwMode="auto">
        <a:xfrm flipH="1" flipV="1">
          <a:off x="11696700" y="1647825"/>
          <a:ext cx="28575" cy="4191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57150</xdr:colOff>
      <xdr:row>10</xdr:row>
      <xdr:rowOff>66675</xdr:rowOff>
    </xdr:from>
    <xdr:to>
      <xdr:col>20</xdr:col>
      <xdr:colOff>66675</xdr:colOff>
      <xdr:row>12</xdr:row>
      <xdr:rowOff>104775</xdr:rowOff>
    </xdr:to>
    <xdr:sp macro="" textlink="">
      <xdr:nvSpPr>
        <xdr:cNvPr id="23" name="Line 95"/>
        <xdr:cNvSpPr>
          <a:spLocks noChangeShapeType="1"/>
        </xdr:cNvSpPr>
      </xdr:nvSpPr>
      <xdr:spPr bwMode="auto">
        <a:xfrm flipH="1" flipV="1">
          <a:off x="12249150" y="1685925"/>
          <a:ext cx="9525" cy="3619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114300</xdr:colOff>
      <xdr:row>14</xdr:row>
      <xdr:rowOff>76200</xdr:rowOff>
    </xdr:from>
    <xdr:to>
      <xdr:col>17</xdr:col>
      <xdr:colOff>19050</xdr:colOff>
      <xdr:row>14</xdr:row>
      <xdr:rowOff>123825</xdr:rowOff>
    </xdr:to>
    <xdr:sp macro="" textlink="">
      <xdr:nvSpPr>
        <xdr:cNvPr id="24" name="Line 97"/>
        <xdr:cNvSpPr>
          <a:spLocks noChangeShapeType="1"/>
        </xdr:cNvSpPr>
      </xdr:nvSpPr>
      <xdr:spPr bwMode="auto">
        <a:xfrm flipH="1" flipV="1">
          <a:off x="9258300" y="2343150"/>
          <a:ext cx="1123950" cy="476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26</xdr:col>
      <xdr:colOff>142875</xdr:colOff>
      <xdr:row>20</xdr:row>
      <xdr:rowOff>95250</xdr:rowOff>
    </xdr:from>
    <xdr:to>
      <xdr:col>28</xdr:col>
      <xdr:colOff>142875</xdr:colOff>
      <xdr:row>21</xdr:row>
      <xdr:rowOff>28575</xdr:rowOff>
    </xdr:to>
    <xdr:sp macro="" textlink="">
      <xdr:nvSpPr>
        <xdr:cNvPr id="25" name="Line 99"/>
        <xdr:cNvSpPr>
          <a:spLocks noChangeShapeType="1"/>
        </xdr:cNvSpPr>
      </xdr:nvSpPr>
      <xdr:spPr bwMode="auto">
        <a:xfrm flipV="1">
          <a:off x="15992475" y="3333750"/>
          <a:ext cx="1219200" cy="95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114300</xdr:colOff>
      <xdr:row>19</xdr:row>
      <xdr:rowOff>38100</xdr:rowOff>
    </xdr:from>
    <xdr:to>
      <xdr:col>14</xdr:col>
      <xdr:colOff>123825</xdr:colOff>
      <xdr:row>20</xdr:row>
      <xdr:rowOff>57150</xdr:rowOff>
    </xdr:to>
    <xdr:sp macro="" textlink="">
      <xdr:nvSpPr>
        <xdr:cNvPr id="26" name="Line 100"/>
        <xdr:cNvSpPr>
          <a:spLocks noChangeShapeType="1"/>
        </xdr:cNvSpPr>
      </xdr:nvSpPr>
      <xdr:spPr bwMode="auto">
        <a:xfrm flipH="1" flipV="1">
          <a:off x="6210300" y="3114675"/>
          <a:ext cx="2447925" cy="180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0</xdr:colOff>
      <xdr:row>17</xdr:row>
      <xdr:rowOff>133350</xdr:rowOff>
    </xdr:from>
    <xdr:to>
      <xdr:col>12</xdr:col>
      <xdr:colOff>142875</xdr:colOff>
      <xdr:row>18</xdr:row>
      <xdr:rowOff>95250</xdr:rowOff>
    </xdr:to>
    <xdr:sp macro="" textlink="">
      <xdr:nvSpPr>
        <xdr:cNvPr id="27" name="Line 101"/>
        <xdr:cNvSpPr>
          <a:spLocks noChangeShapeType="1"/>
        </xdr:cNvSpPr>
      </xdr:nvSpPr>
      <xdr:spPr bwMode="auto">
        <a:xfrm flipH="1" flipV="1">
          <a:off x="7315200" y="2886075"/>
          <a:ext cx="142875" cy="1238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25</xdr:col>
      <xdr:colOff>9525</xdr:colOff>
      <xdr:row>17</xdr:row>
      <xdr:rowOff>133350</xdr:rowOff>
    </xdr:from>
    <xdr:to>
      <xdr:col>25</xdr:col>
      <xdr:colOff>123825</xdr:colOff>
      <xdr:row>18</xdr:row>
      <xdr:rowOff>104775</xdr:rowOff>
    </xdr:to>
    <xdr:sp macro="" textlink="">
      <xdr:nvSpPr>
        <xdr:cNvPr id="28" name="Line 102"/>
        <xdr:cNvSpPr>
          <a:spLocks noChangeShapeType="1"/>
        </xdr:cNvSpPr>
      </xdr:nvSpPr>
      <xdr:spPr bwMode="auto">
        <a:xfrm flipV="1">
          <a:off x="15249525" y="2886075"/>
          <a:ext cx="114300"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114300</xdr:colOff>
      <xdr:row>38</xdr:row>
      <xdr:rowOff>152400</xdr:rowOff>
    </xdr:from>
    <xdr:to>
      <xdr:col>17</xdr:col>
      <xdr:colOff>57150</xdr:colOff>
      <xdr:row>39</xdr:row>
      <xdr:rowOff>66675</xdr:rowOff>
    </xdr:to>
    <xdr:sp macro="" textlink="">
      <xdr:nvSpPr>
        <xdr:cNvPr id="29" name="Oval 124"/>
        <xdr:cNvSpPr>
          <a:spLocks noChangeArrowheads="1"/>
        </xdr:cNvSpPr>
      </xdr:nvSpPr>
      <xdr:spPr bwMode="auto">
        <a:xfrm>
          <a:off x="9867900" y="6305550"/>
          <a:ext cx="552450" cy="76200"/>
        </a:xfrm>
        <a:prstGeom prst="ellipse">
          <a:avLst/>
        </a:prstGeom>
        <a:solidFill>
          <a:srgbClr xmlns:mc="http://schemas.openxmlformats.org/markup-compatibility/2006" xmlns:a14="http://schemas.microsoft.com/office/drawing/2010/main" val="FFFFFF" mc:Ignorable="a14" a14:legacySpreadsheetColorIndex="9"/>
        </a:solidFill>
        <a:ln w="19050">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16</xdr:col>
      <xdr:colOff>142875</xdr:colOff>
      <xdr:row>41</xdr:row>
      <xdr:rowOff>114300</xdr:rowOff>
    </xdr:from>
    <xdr:to>
      <xdr:col>17</xdr:col>
      <xdr:colOff>85725</xdr:colOff>
      <xdr:row>42</xdr:row>
      <xdr:rowOff>28575</xdr:rowOff>
    </xdr:to>
    <xdr:sp macro="" textlink="">
      <xdr:nvSpPr>
        <xdr:cNvPr id="30" name="Oval 125"/>
        <xdr:cNvSpPr>
          <a:spLocks noChangeArrowheads="1"/>
        </xdr:cNvSpPr>
      </xdr:nvSpPr>
      <xdr:spPr bwMode="auto">
        <a:xfrm>
          <a:off x="9896475" y="6753225"/>
          <a:ext cx="552450" cy="76200"/>
        </a:xfrm>
        <a:prstGeom prst="ellipse">
          <a:avLst/>
        </a:prstGeom>
        <a:solidFill>
          <a:srgbClr xmlns:mc="http://schemas.openxmlformats.org/markup-compatibility/2006" xmlns:a14="http://schemas.microsoft.com/office/drawing/2010/main" val="FFFFFF" mc:Ignorable="a14" a14:legacySpreadsheetColorIndex="9"/>
        </a:solidFill>
        <a:ln w="19050">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16</xdr:col>
      <xdr:colOff>142875</xdr:colOff>
      <xdr:row>38</xdr:row>
      <xdr:rowOff>9525</xdr:rowOff>
    </xdr:from>
    <xdr:to>
      <xdr:col>17</xdr:col>
      <xdr:colOff>9525</xdr:colOff>
      <xdr:row>39</xdr:row>
      <xdr:rowOff>28575</xdr:rowOff>
    </xdr:to>
    <xdr:sp macro="" textlink="">
      <xdr:nvSpPr>
        <xdr:cNvPr id="31" name="Line 126"/>
        <xdr:cNvSpPr>
          <a:spLocks noChangeShapeType="1"/>
        </xdr:cNvSpPr>
      </xdr:nvSpPr>
      <xdr:spPr bwMode="auto">
        <a:xfrm>
          <a:off x="9896475" y="6162675"/>
          <a:ext cx="476250" cy="180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38100</xdr:colOff>
      <xdr:row>37</xdr:row>
      <xdr:rowOff>142875</xdr:rowOff>
    </xdr:from>
    <xdr:to>
      <xdr:col>17</xdr:col>
      <xdr:colOff>76200</xdr:colOff>
      <xdr:row>39</xdr:row>
      <xdr:rowOff>123825</xdr:rowOff>
    </xdr:to>
    <xdr:sp macro="" textlink="">
      <xdr:nvSpPr>
        <xdr:cNvPr id="32" name="Line 127"/>
        <xdr:cNvSpPr>
          <a:spLocks noChangeShapeType="1"/>
        </xdr:cNvSpPr>
      </xdr:nvSpPr>
      <xdr:spPr bwMode="auto">
        <a:xfrm flipV="1">
          <a:off x="10401300" y="6134100"/>
          <a:ext cx="38100" cy="304800"/>
        </a:xfrm>
        <a:prstGeom prst="line">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114300</xdr:colOff>
      <xdr:row>39</xdr:row>
      <xdr:rowOff>28575</xdr:rowOff>
    </xdr:from>
    <xdr:to>
      <xdr:col>16</xdr:col>
      <xdr:colOff>142875</xdr:colOff>
      <xdr:row>41</xdr:row>
      <xdr:rowOff>123825</xdr:rowOff>
    </xdr:to>
    <xdr:sp macro="" textlink="">
      <xdr:nvSpPr>
        <xdr:cNvPr id="33" name="Line 128"/>
        <xdr:cNvSpPr>
          <a:spLocks noChangeShapeType="1"/>
        </xdr:cNvSpPr>
      </xdr:nvSpPr>
      <xdr:spPr bwMode="auto">
        <a:xfrm flipH="1" flipV="1">
          <a:off x="9867900" y="6343650"/>
          <a:ext cx="28575" cy="4191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57150</xdr:colOff>
      <xdr:row>39</xdr:row>
      <xdr:rowOff>66675</xdr:rowOff>
    </xdr:from>
    <xdr:to>
      <xdr:col>17</xdr:col>
      <xdr:colOff>66675</xdr:colOff>
      <xdr:row>41</xdr:row>
      <xdr:rowOff>104775</xdr:rowOff>
    </xdr:to>
    <xdr:sp macro="" textlink="">
      <xdr:nvSpPr>
        <xdr:cNvPr id="34" name="Line 129"/>
        <xdr:cNvSpPr>
          <a:spLocks noChangeShapeType="1"/>
        </xdr:cNvSpPr>
      </xdr:nvSpPr>
      <xdr:spPr bwMode="auto">
        <a:xfrm flipH="1" flipV="1">
          <a:off x="10420350" y="6381750"/>
          <a:ext cx="9525" cy="3619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104775</xdr:colOff>
      <xdr:row>42</xdr:row>
      <xdr:rowOff>47625</xdr:rowOff>
    </xdr:from>
    <xdr:to>
      <xdr:col>18</xdr:col>
      <xdr:colOff>76200</xdr:colOff>
      <xdr:row>43</xdr:row>
      <xdr:rowOff>9525</xdr:rowOff>
    </xdr:to>
    <xdr:sp macro="" textlink="">
      <xdr:nvSpPr>
        <xdr:cNvPr id="35" name="Line 130"/>
        <xdr:cNvSpPr>
          <a:spLocks noChangeShapeType="1"/>
        </xdr:cNvSpPr>
      </xdr:nvSpPr>
      <xdr:spPr bwMode="auto">
        <a:xfrm flipH="1" flipV="1">
          <a:off x="10467975" y="6848475"/>
          <a:ext cx="581025" cy="1238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9525</xdr:colOff>
      <xdr:row>37</xdr:row>
      <xdr:rowOff>152400</xdr:rowOff>
    </xdr:from>
    <xdr:to>
      <xdr:col>16</xdr:col>
      <xdr:colOff>142875</xdr:colOff>
      <xdr:row>46</xdr:row>
      <xdr:rowOff>142875</xdr:rowOff>
    </xdr:to>
    <xdr:sp macro="" textlink="">
      <xdr:nvSpPr>
        <xdr:cNvPr id="36" name="Line 133"/>
        <xdr:cNvSpPr>
          <a:spLocks noChangeShapeType="1"/>
        </xdr:cNvSpPr>
      </xdr:nvSpPr>
      <xdr:spPr bwMode="auto">
        <a:xfrm flipV="1">
          <a:off x="5495925" y="6143625"/>
          <a:ext cx="4400550" cy="14478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66675</xdr:colOff>
      <xdr:row>37</xdr:row>
      <xdr:rowOff>152400</xdr:rowOff>
    </xdr:from>
    <xdr:to>
      <xdr:col>26</xdr:col>
      <xdr:colOff>9525</xdr:colOff>
      <xdr:row>46</xdr:row>
      <xdr:rowOff>142875</xdr:rowOff>
    </xdr:to>
    <xdr:sp macro="" textlink="">
      <xdr:nvSpPr>
        <xdr:cNvPr id="37" name="Line 134"/>
        <xdr:cNvSpPr>
          <a:spLocks noChangeShapeType="1"/>
        </xdr:cNvSpPr>
      </xdr:nvSpPr>
      <xdr:spPr bwMode="auto">
        <a:xfrm flipH="1" flipV="1">
          <a:off x="10429875" y="6143625"/>
          <a:ext cx="5429250" cy="14478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21</xdr:col>
      <xdr:colOff>104775</xdr:colOff>
      <xdr:row>14</xdr:row>
      <xdr:rowOff>85725</xdr:rowOff>
    </xdr:from>
    <xdr:to>
      <xdr:col>22</xdr:col>
      <xdr:colOff>428625</xdr:colOff>
      <xdr:row>14</xdr:row>
      <xdr:rowOff>152400</xdr:rowOff>
    </xdr:to>
    <xdr:sp macro="" textlink="">
      <xdr:nvSpPr>
        <xdr:cNvPr id="38" name="Line 135"/>
        <xdr:cNvSpPr>
          <a:spLocks noChangeShapeType="1"/>
        </xdr:cNvSpPr>
      </xdr:nvSpPr>
      <xdr:spPr bwMode="auto">
        <a:xfrm flipV="1">
          <a:off x="12906375" y="2352675"/>
          <a:ext cx="933450" cy="666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361950</xdr:colOff>
      <xdr:row>54</xdr:row>
      <xdr:rowOff>152400</xdr:rowOff>
    </xdr:from>
    <xdr:to>
      <xdr:col>14</xdr:col>
      <xdr:colOff>142875</xdr:colOff>
      <xdr:row>54</xdr:row>
      <xdr:rowOff>152400</xdr:rowOff>
    </xdr:to>
    <xdr:sp macro="" textlink="">
      <xdr:nvSpPr>
        <xdr:cNvPr id="39" name="Line 136"/>
        <xdr:cNvSpPr>
          <a:spLocks noChangeShapeType="1"/>
        </xdr:cNvSpPr>
      </xdr:nvSpPr>
      <xdr:spPr bwMode="auto">
        <a:xfrm>
          <a:off x="361950" y="8896350"/>
          <a:ext cx="831532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76200</xdr:colOff>
      <xdr:row>54</xdr:row>
      <xdr:rowOff>152400</xdr:rowOff>
    </xdr:from>
    <xdr:to>
      <xdr:col>27</xdr:col>
      <xdr:colOff>133350</xdr:colOff>
      <xdr:row>54</xdr:row>
      <xdr:rowOff>152400</xdr:rowOff>
    </xdr:to>
    <xdr:sp macro="" textlink="">
      <xdr:nvSpPr>
        <xdr:cNvPr id="40" name="Line 137"/>
        <xdr:cNvSpPr>
          <a:spLocks noChangeShapeType="1"/>
        </xdr:cNvSpPr>
      </xdr:nvSpPr>
      <xdr:spPr bwMode="auto">
        <a:xfrm>
          <a:off x="9220200" y="8896350"/>
          <a:ext cx="73723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114300</xdr:colOff>
      <xdr:row>55</xdr:row>
      <xdr:rowOff>152400</xdr:rowOff>
    </xdr:from>
    <xdr:to>
      <xdr:col>15</xdr:col>
      <xdr:colOff>57150</xdr:colOff>
      <xdr:row>56</xdr:row>
      <xdr:rowOff>66675</xdr:rowOff>
    </xdr:to>
    <xdr:sp macro="" textlink="">
      <xdr:nvSpPr>
        <xdr:cNvPr id="41" name="Oval 138"/>
        <xdr:cNvSpPr>
          <a:spLocks noChangeArrowheads="1"/>
        </xdr:cNvSpPr>
      </xdr:nvSpPr>
      <xdr:spPr bwMode="auto">
        <a:xfrm>
          <a:off x="8648700" y="9058275"/>
          <a:ext cx="552450" cy="76200"/>
        </a:xfrm>
        <a:prstGeom prst="ellipse">
          <a:avLst/>
        </a:prstGeom>
        <a:solidFill>
          <a:srgbClr xmlns:mc="http://schemas.openxmlformats.org/markup-compatibility/2006" xmlns:a14="http://schemas.microsoft.com/office/drawing/2010/main" val="FFFFFF" mc:Ignorable="a14" a14:legacySpreadsheetColorIndex="9"/>
        </a:solidFill>
        <a:ln w="19050">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14</xdr:col>
      <xdr:colOff>142875</xdr:colOff>
      <xdr:row>55</xdr:row>
      <xdr:rowOff>9525</xdr:rowOff>
    </xdr:from>
    <xdr:to>
      <xdr:col>15</xdr:col>
      <xdr:colOff>9525</xdr:colOff>
      <xdr:row>56</xdr:row>
      <xdr:rowOff>28575</xdr:rowOff>
    </xdr:to>
    <xdr:sp macro="" textlink="">
      <xdr:nvSpPr>
        <xdr:cNvPr id="42" name="Line 140"/>
        <xdr:cNvSpPr>
          <a:spLocks noChangeShapeType="1"/>
        </xdr:cNvSpPr>
      </xdr:nvSpPr>
      <xdr:spPr bwMode="auto">
        <a:xfrm>
          <a:off x="8677275" y="8915400"/>
          <a:ext cx="476250" cy="180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38100</xdr:colOff>
      <xdr:row>54</xdr:row>
      <xdr:rowOff>142875</xdr:rowOff>
    </xdr:from>
    <xdr:to>
      <xdr:col>15</xdr:col>
      <xdr:colOff>76200</xdr:colOff>
      <xdr:row>56</xdr:row>
      <xdr:rowOff>123825</xdr:rowOff>
    </xdr:to>
    <xdr:sp macro="" textlink="">
      <xdr:nvSpPr>
        <xdr:cNvPr id="43" name="Line 141"/>
        <xdr:cNvSpPr>
          <a:spLocks noChangeShapeType="1"/>
        </xdr:cNvSpPr>
      </xdr:nvSpPr>
      <xdr:spPr bwMode="auto">
        <a:xfrm flipV="1">
          <a:off x="9182100" y="8886825"/>
          <a:ext cx="38100" cy="304800"/>
        </a:xfrm>
        <a:prstGeom prst="line">
          <a:avLst/>
        </a:prstGeom>
        <a:noFill/>
        <a:ln w="1270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xdr:col>
      <xdr:colOff>114300</xdr:colOff>
      <xdr:row>56</xdr:row>
      <xdr:rowOff>28575</xdr:rowOff>
    </xdr:from>
    <xdr:to>
      <xdr:col>14</xdr:col>
      <xdr:colOff>142875</xdr:colOff>
      <xdr:row>58</xdr:row>
      <xdr:rowOff>123825</xdr:rowOff>
    </xdr:to>
    <xdr:sp macro="" textlink="">
      <xdr:nvSpPr>
        <xdr:cNvPr id="44" name="Line 142"/>
        <xdr:cNvSpPr>
          <a:spLocks noChangeShapeType="1"/>
        </xdr:cNvSpPr>
      </xdr:nvSpPr>
      <xdr:spPr bwMode="auto">
        <a:xfrm flipH="1" flipV="1">
          <a:off x="8648700" y="9096375"/>
          <a:ext cx="28575" cy="4191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57150</xdr:colOff>
      <xdr:row>56</xdr:row>
      <xdr:rowOff>66675</xdr:rowOff>
    </xdr:from>
    <xdr:to>
      <xdr:col>15</xdr:col>
      <xdr:colOff>66675</xdr:colOff>
      <xdr:row>58</xdr:row>
      <xdr:rowOff>104775</xdr:rowOff>
    </xdr:to>
    <xdr:sp macro="" textlink="">
      <xdr:nvSpPr>
        <xdr:cNvPr id="45" name="Line 143"/>
        <xdr:cNvSpPr>
          <a:spLocks noChangeShapeType="1"/>
        </xdr:cNvSpPr>
      </xdr:nvSpPr>
      <xdr:spPr bwMode="auto">
        <a:xfrm flipH="1" flipV="1">
          <a:off x="9201150" y="9134475"/>
          <a:ext cx="9525" cy="3619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238125</xdr:colOff>
      <xdr:row>48</xdr:row>
      <xdr:rowOff>95250</xdr:rowOff>
    </xdr:from>
    <xdr:to>
      <xdr:col>31</xdr:col>
      <xdr:colOff>495300</xdr:colOff>
      <xdr:row>54</xdr:row>
      <xdr:rowOff>19050</xdr:rowOff>
    </xdr:to>
    <xdr:sp macro="" textlink="">
      <xdr:nvSpPr>
        <xdr:cNvPr id="46" name="Text Box 145"/>
        <xdr:cNvSpPr txBox="1">
          <a:spLocks noChangeArrowheads="1"/>
        </xdr:cNvSpPr>
      </xdr:nvSpPr>
      <xdr:spPr bwMode="auto">
        <a:xfrm>
          <a:off x="238125" y="7867650"/>
          <a:ext cx="19154775" cy="89535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algn="l" rtl="0">
            <a:lnSpc>
              <a:spcPts val="1000"/>
            </a:lnSpc>
            <a:defRPr sz="1000"/>
          </a:pPr>
          <a:r>
            <a:rPr lang="en-US" sz="1000" b="0" i="0" u="none" strike="noStrike" baseline="0">
              <a:solidFill>
                <a:srgbClr val="000000"/>
              </a:solidFill>
              <a:latin typeface="Arial"/>
              <a:cs typeface="Arial"/>
            </a:rPr>
            <a:t>     By sloping the antenna elements down from a horizontal to an angle like that inverted vee antenna shown above, the resonant frequency is effectively lowered. Thus; the antenna will be shorter for any given frequency than a dipole.  That is why you will see a different L length for the inverted vee then for the dipole.  The inverted vee antenna will have an impedance match of around 50 ohms and dipole will have an impedance match of around 75 ohms at one wave length above ground.</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xdr:col>
      <xdr:colOff>57150</xdr:colOff>
      <xdr:row>32</xdr:row>
      <xdr:rowOff>95250</xdr:rowOff>
    </xdr:from>
    <xdr:to>
      <xdr:col>2</xdr:col>
      <xdr:colOff>190500</xdr:colOff>
      <xdr:row>35</xdr:row>
      <xdr:rowOff>76200</xdr:rowOff>
    </xdr:to>
    <xdr:sp macro="" textlink="">
      <xdr:nvSpPr>
        <xdr:cNvPr id="2" name="Line 17"/>
        <xdr:cNvSpPr>
          <a:spLocks noChangeShapeType="1"/>
        </xdr:cNvSpPr>
      </xdr:nvSpPr>
      <xdr:spPr bwMode="auto">
        <a:xfrm flipH="1" flipV="1">
          <a:off x="1276350" y="5276850"/>
          <a:ext cx="133350" cy="466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32</xdr:row>
      <xdr:rowOff>85725</xdr:rowOff>
    </xdr:from>
    <xdr:to>
      <xdr:col>2</xdr:col>
      <xdr:colOff>209550</xdr:colOff>
      <xdr:row>34</xdr:row>
      <xdr:rowOff>28575</xdr:rowOff>
    </xdr:to>
    <xdr:sp macro="" textlink="">
      <xdr:nvSpPr>
        <xdr:cNvPr id="3" name="Line 18"/>
        <xdr:cNvSpPr>
          <a:spLocks noChangeShapeType="1"/>
        </xdr:cNvSpPr>
      </xdr:nvSpPr>
      <xdr:spPr bwMode="auto">
        <a:xfrm flipH="1" flipV="1">
          <a:off x="1314450" y="5267325"/>
          <a:ext cx="1143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47625</xdr:colOff>
      <xdr:row>32</xdr:row>
      <xdr:rowOff>38100</xdr:rowOff>
    </xdr:from>
    <xdr:to>
      <xdr:col>2</xdr:col>
      <xdr:colOff>161925</xdr:colOff>
      <xdr:row>32</xdr:row>
      <xdr:rowOff>123825</xdr:rowOff>
    </xdr:to>
    <xdr:sp macro="" textlink="">
      <xdr:nvSpPr>
        <xdr:cNvPr id="4" name="Oval 22"/>
        <xdr:cNvSpPr>
          <a:spLocks noChangeArrowheads="1"/>
        </xdr:cNvSpPr>
      </xdr:nvSpPr>
      <xdr:spPr bwMode="auto">
        <a:xfrm>
          <a:off x="1266825" y="5219700"/>
          <a:ext cx="114300" cy="85725"/>
        </a:xfrm>
        <a:prstGeom prst="ellipse">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2</xdr:col>
      <xdr:colOff>104775</xdr:colOff>
      <xdr:row>32</xdr:row>
      <xdr:rowOff>85725</xdr:rowOff>
    </xdr:from>
    <xdr:to>
      <xdr:col>2</xdr:col>
      <xdr:colOff>123825</xdr:colOff>
      <xdr:row>32</xdr:row>
      <xdr:rowOff>142875</xdr:rowOff>
    </xdr:to>
    <xdr:sp macro="" textlink="">
      <xdr:nvSpPr>
        <xdr:cNvPr id="5" name="Line 23"/>
        <xdr:cNvSpPr>
          <a:spLocks noChangeShapeType="1"/>
        </xdr:cNvSpPr>
      </xdr:nvSpPr>
      <xdr:spPr bwMode="auto">
        <a:xfrm>
          <a:off x="1323975" y="5267325"/>
          <a:ext cx="1905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581025</xdr:colOff>
      <xdr:row>30</xdr:row>
      <xdr:rowOff>95250</xdr:rowOff>
    </xdr:from>
    <xdr:to>
      <xdr:col>2</xdr:col>
      <xdr:colOff>47625</xdr:colOff>
      <xdr:row>32</xdr:row>
      <xdr:rowOff>76200</xdr:rowOff>
    </xdr:to>
    <xdr:sp macro="" textlink="">
      <xdr:nvSpPr>
        <xdr:cNvPr id="6" name="Line 24"/>
        <xdr:cNvSpPr>
          <a:spLocks noChangeShapeType="1"/>
        </xdr:cNvSpPr>
      </xdr:nvSpPr>
      <xdr:spPr bwMode="auto">
        <a:xfrm flipH="1" flipV="1">
          <a:off x="1190625" y="4953000"/>
          <a:ext cx="7620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685800</xdr:colOff>
      <xdr:row>30</xdr:row>
      <xdr:rowOff>85725</xdr:rowOff>
    </xdr:from>
    <xdr:to>
      <xdr:col>2</xdr:col>
      <xdr:colOff>171450</xdr:colOff>
      <xdr:row>32</xdr:row>
      <xdr:rowOff>66675</xdr:rowOff>
    </xdr:to>
    <xdr:sp macro="" textlink="">
      <xdr:nvSpPr>
        <xdr:cNvPr id="7" name="Line 25"/>
        <xdr:cNvSpPr>
          <a:spLocks noChangeShapeType="1"/>
        </xdr:cNvSpPr>
      </xdr:nvSpPr>
      <xdr:spPr bwMode="auto">
        <a:xfrm flipH="1" flipV="1">
          <a:off x="1219200" y="4943475"/>
          <a:ext cx="171450" cy="304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381000</xdr:colOff>
      <xdr:row>35</xdr:row>
      <xdr:rowOff>57150</xdr:rowOff>
    </xdr:from>
    <xdr:to>
      <xdr:col>1</xdr:col>
      <xdr:colOff>676275</xdr:colOff>
      <xdr:row>37</xdr:row>
      <xdr:rowOff>0</xdr:rowOff>
    </xdr:to>
    <xdr:sp macro="" textlink="">
      <xdr:nvSpPr>
        <xdr:cNvPr id="8" name="Line 28"/>
        <xdr:cNvSpPr>
          <a:spLocks noChangeShapeType="1"/>
        </xdr:cNvSpPr>
      </xdr:nvSpPr>
      <xdr:spPr bwMode="auto">
        <a:xfrm flipH="1">
          <a:off x="990600" y="5724525"/>
          <a:ext cx="228600" cy="266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19050</xdr:colOff>
      <xdr:row>33</xdr:row>
      <xdr:rowOff>85725</xdr:rowOff>
    </xdr:from>
    <xdr:to>
      <xdr:col>6</xdr:col>
      <xdr:colOff>352425</xdr:colOff>
      <xdr:row>33</xdr:row>
      <xdr:rowOff>85725</xdr:rowOff>
    </xdr:to>
    <xdr:sp macro="" textlink="">
      <xdr:nvSpPr>
        <xdr:cNvPr id="9" name="Line 29"/>
        <xdr:cNvSpPr>
          <a:spLocks noChangeShapeType="1"/>
        </xdr:cNvSpPr>
      </xdr:nvSpPr>
      <xdr:spPr bwMode="auto">
        <a:xfrm>
          <a:off x="3067050" y="5429250"/>
          <a:ext cx="9429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28575</xdr:colOff>
      <xdr:row>33</xdr:row>
      <xdr:rowOff>76200</xdr:rowOff>
    </xdr:from>
    <xdr:to>
      <xdr:col>10</xdr:col>
      <xdr:colOff>590550</xdr:colOff>
      <xdr:row>33</xdr:row>
      <xdr:rowOff>76200</xdr:rowOff>
    </xdr:to>
    <xdr:sp macro="" textlink="">
      <xdr:nvSpPr>
        <xdr:cNvPr id="10" name="Line 30"/>
        <xdr:cNvSpPr>
          <a:spLocks noChangeShapeType="1"/>
        </xdr:cNvSpPr>
      </xdr:nvSpPr>
      <xdr:spPr bwMode="auto">
        <a:xfrm flipH="1">
          <a:off x="4905375" y="5419725"/>
          <a:ext cx="17811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xdr:colOff>
      <xdr:row>37</xdr:row>
      <xdr:rowOff>76200</xdr:rowOff>
    </xdr:from>
    <xdr:to>
      <xdr:col>2</xdr:col>
      <xdr:colOff>361950</xdr:colOff>
      <xdr:row>37</xdr:row>
      <xdr:rowOff>76200</xdr:rowOff>
    </xdr:to>
    <xdr:sp macro="" textlink="">
      <xdr:nvSpPr>
        <xdr:cNvPr id="11" name="Line 31"/>
        <xdr:cNvSpPr>
          <a:spLocks noChangeShapeType="1"/>
        </xdr:cNvSpPr>
      </xdr:nvSpPr>
      <xdr:spPr bwMode="auto">
        <a:xfrm>
          <a:off x="1228725" y="60674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19050</xdr:colOff>
      <xdr:row>37</xdr:row>
      <xdr:rowOff>76200</xdr:rowOff>
    </xdr:from>
    <xdr:to>
      <xdr:col>4</xdr:col>
      <xdr:colOff>600075</xdr:colOff>
      <xdr:row>37</xdr:row>
      <xdr:rowOff>76200</xdr:rowOff>
    </xdr:to>
    <xdr:sp macro="" textlink="">
      <xdr:nvSpPr>
        <xdr:cNvPr id="12" name="Line 32"/>
        <xdr:cNvSpPr>
          <a:spLocks noChangeShapeType="1"/>
        </xdr:cNvSpPr>
      </xdr:nvSpPr>
      <xdr:spPr bwMode="auto">
        <a:xfrm flipH="1">
          <a:off x="2457450" y="6067425"/>
          <a:ext cx="581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95250</xdr:colOff>
      <xdr:row>37</xdr:row>
      <xdr:rowOff>9525</xdr:rowOff>
    </xdr:from>
    <xdr:to>
      <xdr:col>2</xdr:col>
      <xdr:colOff>200025</xdr:colOff>
      <xdr:row>39</xdr:row>
      <xdr:rowOff>142875</xdr:rowOff>
    </xdr:to>
    <xdr:sp macro="" textlink="">
      <xdr:nvSpPr>
        <xdr:cNvPr id="13" name="Line 35"/>
        <xdr:cNvSpPr>
          <a:spLocks noChangeShapeType="1"/>
        </xdr:cNvSpPr>
      </xdr:nvSpPr>
      <xdr:spPr bwMode="auto">
        <a:xfrm flipH="1">
          <a:off x="1314450" y="6000750"/>
          <a:ext cx="104775" cy="457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228600</xdr:colOff>
      <xdr:row>31</xdr:row>
      <xdr:rowOff>123825</xdr:rowOff>
    </xdr:from>
    <xdr:to>
      <xdr:col>10</xdr:col>
      <xdr:colOff>419100</xdr:colOff>
      <xdr:row>31</xdr:row>
      <xdr:rowOff>123825</xdr:rowOff>
    </xdr:to>
    <xdr:sp macro="" textlink="">
      <xdr:nvSpPr>
        <xdr:cNvPr id="14" name="Line 36"/>
        <xdr:cNvSpPr>
          <a:spLocks noChangeShapeType="1"/>
        </xdr:cNvSpPr>
      </xdr:nvSpPr>
      <xdr:spPr bwMode="auto">
        <a:xfrm>
          <a:off x="5715000" y="5143500"/>
          <a:ext cx="800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95250</xdr:colOff>
      <xdr:row>35</xdr:row>
      <xdr:rowOff>0</xdr:rowOff>
    </xdr:from>
    <xdr:to>
      <xdr:col>2</xdr:col>
      <xdr:colOff>95250</xdr:colOff>
      <xdr:row>35</xdr:row>
      <xdr:rowOff>76200</xdr:rowOff>
    </xdr:to>
    <xdr:sp macro="" textlink="">
      <xdr:nvSpPr>
        <xdr:cNvPr id="15" name="Line 38"/>
        <xdr:cNvSpPr>
          <a:spLocks noChangeShapeType="1"/>
        </xdr:cNvSpPr>
      </xdr:nvSpPr>
      <xdr:spPr bwMode="auto">
        <a:xfrm>
          <a:off x="13144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295275</xdr:colOff>
      <xdr:row>34</xdr:row>
      <xdr:rowOff>38100</xdr:rowOff>
    </xdr:from>
    <xdr:to>
      <xdr:col>2</xdr:col>
      <xdr:colOff>295275</xdr:colOff>
      <xdr:row>35</xdr:row>
      <xdr:rowOff>76200</xdr:rowOff>
    </xdr:to>
    <xdr:sp macro="" textlink="">
      <xdr:nvSpPr>
        <xdr:cNvPr id="16" name="Line 39"/>
        <xdr:cNvSpPr>
          <a:spLocks noChangeShapeType="1"/>
        </xdr:cNvSpPr>
      </xdr:nvSpPr>
      <xdr:spPr bwMode="auto">
        <a:xfrm>
          <a:off x="15144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114300</xdr:colOff>
      <xdr:row>35</xdr:row>
      <xdr:rowOff>9525</xdr:rowOff>
    </xdr:from>
    <xdr:to>
      <xdr:col>3</xdr:col>
      <xdr:colOff>114300</xdr:colOff>
      <xdr:row>36</xdr:row>
      <xdr:rowOff>0</xdr:rowOff>
    </xdr:to>
    <xdr:sp macro="" textlink="">
      <xdr:nvSpPr>
        <xdr:cNvPr id="17" name="Line 40"/>
        <xdr:cNvSpPr>
          <a:spLocks noChangeShapeType="1"/>
        </xdr:cNvSpPr>
      </xdr:nvSpPr>
      <xdr:spPr bwMode="auto">
        <a:xfrm>
          <a:off x="1943100" y="5676900"/>
          <a:ext cx="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285750</xdr:colOff>
      <xdr:row>35</xdr:row>
      <xdr:rowOff>0</xdr:rowOff>
    </xdr:from>
    <xdr:to>
      <xdr:col>3</xdr:col>
      <xdr:colOff>285750</xdr:colOff>
      <xdr:row>35</xdr:row>
      <xdr:rowOff>76200</xdr:rowOff>
    </xdr:to>
    <xdr:sp macro="" textlink="">
      <xdr:nvSpPr>
        <xdr:cNvPr id="18" name="Line 41"/>
        <xdr:cNvSpPr>
          <a:spLocks noChangeShapeType="1"/>
        </xdr:cNvSpPr>
      </xdr:nvSpPr>
      <xdr:spPr bwMode="auto">
        <a:xfrm>
          <a:off x="21145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428625</xdr:colOff>
      <xdr:row>36</xdr:row>
      <xdr:rowOff>0</xdr:rowOff>
    </xdr:from>
    <xdr:to>
      <xdr:col>3</xdr:col>
      <xdr:colOff>438150</xdr:colOff>
      <xdr:row>36</xdr:row>
      <xdr:rowOff>0</xdr:rowOff>
    </xdr:to>
    <xdr:sp macro="" textlink="">
      <xdr:nvSpPr>
        <xdr:cNvPr id="19" name="Line 42"/>
        <xdr:cNvSpPr>
          <a:spLocks noChangeShapeType="1"/>
        </xdr:cNvSpPr>
      </xdr:nvSpPr>
      <xdr:spPr bwMode="auto">
        <a:xfrm>
          <a:off x="2257425" y="5829300"/>
          <a:ext cx="9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647700</xdr:colOff>
      <xdr:row>35</xdr:row>
      <xdr:rowOff>0</xdr:rowOff>
    </xdr:from>
    <xdr:to>
      <xdr:col>3</xdr:col>
      <xdr:colOff>647700</xdr:colOff>
      <xdr:row>36</xdr:row>
      <xdr:rowOff>9525</xdr:rowOff>
    </xdr:to>
    <xdr:sp macro="" textlink="">
      <xdr:nvSpPr>
        <xdr:cNvPr id="20" name="Line 43"/>
        <xdr:cNvSpPr>
          <a:spLocks noChangeShapeType="1"/>
        </xdr:cNvSpPr>
      </xdr:nvSpPr>
      <xdr:spPr bwMode="auto">
        <a:xfrm>
          <a:off x="2438400" y="5667375"/>
          <a:ext cx="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104775</xdr:colOff>
      <xdr:row>34</xdr:row>
      <xdr:rowOff>38100</xdr:rowOff>
    </xdr:from>
    <xdr:to>
      <xdr:col>4</xdr:col>
      <xdr:colOff>104775</xdr:colOff>
      <xdr:row>36</xdr:row>
      <xdr:rowOff>9525</xdr:rowOff>
    </xdr:to>
    <xdr:sp macro="" textlink="">
      <xdr:nvSpPr>
        <xdr:cNvPr id="21" name="Line 44"/>
        <xdr:cNvSpPr>
          <a:spLocks noChangeShapeType="1"/>
        </xdr:cNvSpPr>
      </xdr:nvSpPr>
      <xdr:spPr bwMode="auto">
        <a:xfrm>
          <a:off x="2543175" y="5543550"/>
          <a:ext cx="0" cy="295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247650</xdr:colOff>
      <xdr:row>35</xdr:row>
      <xdr:rowOff>0</xdr:rowOff>
    </xdr:from>
    <xdr:to>
      <xdr:col>4</xdr:col>
      <xdr:colOff>247650</xdr:colOff>
      <xdr:row>35</xdr:row>
      <xdr:rowOff>76200</xdr:rowOff>
    </xdr:to>
    <xdr:sp macro="" textlink="">
      <xdr:nvSpPr>
        <xdr:cNvPr id="22" name="Line 45"/>
        <xdr:cNvSpPr>
          <a:spLocks noChangeShapeType="1"/>
        </xdr:cNvSpPr>
      </xdr:nvSpPr>
      <xdr:spPr bwMode="auto">
        <a:xfrm>
          <a:off x="2686050" y="5667375"/>
          <a:ext cx="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428625</xdr:colOff>
      <xdr:row>34</xdr:row>
      <xdr:rowOff>38100</xdr:rowOff>
    </xdr:from>
    <xdr:to>
      <xdr:col>4</xdr:col>
      <xdr:colOff>428625</xdr:colOff>
      <xdr:row>36</xdr:row>
      <xdr:rowOff>0</xdr:rowOff>
    </xdr:to>
    <xdr:sp macro="" textlink="">
      <xdr:nvSpPr>
        <xdr:cNvPr id="23" name="Line 46"/>
        <xdr:cNvSpPr>
          <a:spLocks noChangeShapeType="1"/>
        </xdr:cNvSpPr>
      </xdr:nvSpPr>
      <xdr:spPr bwMode="auto">
        <a:xfrm>
          <a:off x="2867025" y="5543550"/>
          <a:ext cx="0" cy="285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xdr:col>
      <xdr:colOff>561975</xdr:colOff>
      <xdr:row>34</xdr:row>
      <xdr:rowOff>38100</xdr:rowOff>
    </xdr:from>
    <xdr:to>
      <xdr:col>4</xdr:col>
      <xdr:colOff>561975</xdr:colOff>
      <xdr:row>35</xdr:row>
      <xdr:rowOff>76200</xdr:rowOff>
    </xdr:to>
    <xdr:sp macro="" textlink="">
      <xdr:nvSpPr>
        <xdr:cNvPr id="24" name="Line 47"/>
        <xdr:cNvSpPr>
          <a:spLocks noChangeShapeType="1"/>
        </xdr:cNvSpPr>
      </xdr:nvSpPr>
      <xdr:spPr bwMode="auto">
        <a:xfrm>
          <a:off x="3000375" y="5543550"/>
          <a:ext cx="0" cy="200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466725</xdr:colOff>
      <xdr:row>35</xdr:row>
      <xdr:rowOff>19050</xdr:rowOff>
    </xdr:from>
    <xdr:to>
      <xdr:col>3</xdr:col>
      <xdr:colOff>466725</xdr:colOff>
      <xdr:row>35</xdr:row>
      <xdr:rowOff>76200</xdr:rowOff>
    </xdr:to>
    <xdr:sp macro="" textlink="">
      <xdr:nvSpPr>
        <xdr:cNvPr id="25" name="Line 48"/>
        <xdr:cNvSpPr>
          <a:spLocks noChangeShapeType="1"/>
        </xdr:cNvSpPr>
      </xdr:nvSpPr>
      <xdr:spPr bwMode="auto">
        <a:xfrm>
          <a:off x="2295525" y="5686425"/>
          <a:ext cx="0"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114300</xdr:colOff>
      <xdr:row>33</xdr:row>
      <xdr:rowOff>123825</xdr:rowOff>
    </xdr:from>
    <xdr:to>
      <xdr:col>1</xdr:col>
      <xdr:colOff>495300</xdr:colOff>
      <xdr:row>33</xdr:row>
      <xdr:rowOff>123825</xdr:rowOff>
    </xdr:to>
    <xdr:sp macro="" textlink="">
      <xdr:nvSpPr>
        <xdr:cNvPr id="26" name="Line 51"/>
        <xdr:cNvSpPr>
          <a:spLocks noChangeShapeType="1"/>
        </xdr:cNvSpPr>
      </xdr:nvSpPr>
      <xdr:spPr bwMode="auto">
        <a:xfrm flipH="1">
          <a:off x="723900" y="5467350"/>
          <a:ext cx="3810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xdr:col>
      <xdr:colOff>257175</xdr:colOff>
      <xdr:row>30</xdr:row>
      <xdr:rowOff>38100</xdr:rowOff>
    </xdr:from>
    <xdr:to>
      <xdr:col>1</xdr:col>
      <xdr:colOff>685800</xdr:colOff>
      <xdr:row>34</xdr:row>
      <xdr:rowOff>0</xdr:rowOff>
    </xdr:to>
    <xdr:sp macro="" textlink="">
      <xdr:nvSpPr>
        <xdr:cNvPr id="27" name="Line 52"/>
        <xdr:cNvSpPr>
          <a:spLocks noChangeShapeType="1"/>
        </xdr:cNvSpPr>
      </xdr:nvSpPr>
      <xdr:spPr bwMode="auto">
        <a:xfrm>
          <a:off x="866775" y="4895850"/>
          <a:ext cx="352425" cy="6096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114300</xdr:colOff>
      <xdr:row>7</xdr:row>
      <xdr:rowOff>104775</xdr:rowOff>
    </xdr:from>
    <xdr:to>
      <xdr:col>0</xdr:col>
      <xdr:colOff>752475</xdr:colOff>
      <xdr:row>7</xdr:row>
      <xdr:rowOff>104775</xdr:rowOff>
    </xdr:to>
    <xdr:sp macro="" textlink="">
      <xdr:nvSpPr>
        <xdr:cNvPr id="28" name="Line 53"/>
        <xdr:cNvSpPr>
          <a:spLocks noChangeShapeType="1"/>
        </xdr:cNvSpPr>
      </xdr:nvSpPr>
      <xdr:spPr bwMode="auto">
        <a:xfrm>
          <a:off x="114300" y="123825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114300</xdr:colOff>
      <xdr:row>15</xdr:row>
      <xdr:rowOff>85725</xdr:rowOff>
    </xdr:from>
    <xdr:to>
      <xdr:col>0</xdr:col>
      <xdr:colOff>733425</xdr:colOff>
      <xdr:row>15</xdr:row>
      <xdr:rowOff>85725</xdr:rowOff>
    </xdr:to>
    <xdr:sp macro="" textlink="">
      <xdr:nvSpPr>
        <xdr:cNvPr id="29" name="Line 55"/>
        <xdr:cNvSpPr>
          <a:spLocks noChangeShapeType="1"/>
        </xdr:cNvSpPr>
      </xdr:nvSpPr>
      <xdr:spPr bwMode="auto">
        <a:xfrm>
          <a:off x="114300" y="2514600"/>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104775</xdr:colOff>
      <xdr:row>22</xdr:row>
      <xdr:rowOff>76200</xdr:rowOff>
    </xdr:from>
    <xdr:to>
      <xdr:col>3</xdr:col>
      <xdr:colOff>533400</xdr:colOff>
      <xdr:row>22</xdr:row>
      <xdr:rowOff>76200</xdr:rowOff>
    </xdr:to>
    <xdr:sp macro="" textlink="">
      <xdr:nvSpPr>
        <xdr:cNvPr id="30" name="Line 56"/>
        <xdr:cNvSpPr>
          <a:spLocks noChangeShapeType="1"/>
        </xdr:cNvSpPr>
      </xdr:nvSpPr>
      <xdr:spPr bwMode="auto">
        <a:xfrm flipH="1">
          <a:off x="1933575" y="3638550"/>
          <a:ext cx="4286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171450</xdr:colOff>
      <xdr:row>31</xdr:row>
      <xdr:rowOff>76200</xdr:rowOff>
    </xdr:from>
    <xdr:to>
      <xdr:col>3</xdr:col>
      <xdr:colOff>28575</xdr:colOff>
      <xdr:row>31</xdr:row>
      <xdr:rowOff>142875</xdr:rowOff>
    </xdr:to>
    <xdr:sp macro="" textlink="">
      <xdr:nvSpPr>
        <xdr:cNvPr id="31" name="Line 59"/>
        <xdr:cNvSpPr>
          <a:spLocks noChangeShapeType="1"/>
        </xdr:cNvSpPr>
      </xdr:nvSpPr>
      <xdr:spPr bwMode="auto">
        <a:xfrm flipV="1">
          <a:off x="1390650" y="5095875"/>
          <a:ext cx="466725" cy="666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66675</xdr:colOff>
      <xdr:row>37</xdr:row>
      <xdr:rowOff>66675</xdr:rowOff>
    </xdr:from>
    <xdr:to>
      <xdr:col>7</xdr:col>
      <xdr:colOff>104775</xdr:colOff>
      <xdr:row>37</xdr:row>
      <xdr:rowOff>76200</xdr:rowOff>
    </xdr:to>
    <xdr:sp macro="" textlink="">
      <xdr:nvSpPr>
        <xdr:cNvPr id="32" name="Line 60"/>
        <xdr:cNvSpPr>
          <a:spLocks noChangeShapeType="1"/>
        </xdr:cNvSpPr>
      </xdr:nvSpPr>
      <xdr:spPr bwMode="auto">
        <a:xfrm flipV="1">
          <a:off x="3114675" y="6057900"/>
          <a:ext cx="12573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314325</xdr:colOff>
      <xdr:row>37</xdr:row>
      <xdr:rowOff>66675</xdr:rowOff>
    </xdr:from>
    <xdr:to>
      <xdr:col>10</xdr:col>
      <xdr:colOff>581025</xdr:colOff>
      <xdr:row>37</xdr:row>
      <xdr:rowOff>85725</xdr:rowOff>
    </xdr:to>
    <xdr:sp macro="" textlink="">
      <xdr:nvSpPr>
        <xdr:cNvPr id="33" name="Line 61"/>
        <xdr:cNvSpPr>
          <a:spLocks noChangeShapeType="1"/>
        </xdr:cNvSpPr>
      </xdr:nvSpPr>
      <xdr:spPr bwMode="auto">
        <a:xfrm flipV="1">
          <a:off x="5191125" y="6057900"/>
          <a:ext cx="1485900" cy="190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12.xml><?xml version="1.0" encoding="utf-8"?>
<xdr:wsDr xmlns:xdr="http://schemas.openxmlformats.org/drawingml/2006/spreadsheetDrawing" xmlns:a="http://schemas.openxmlformats.org/drawingml/2006/main">
  <xdr:twoCellAnchor>
    <xdr:from>
      <xdr:col>2</xdr:col>
      <xdr:colOff>600075</xdr:colOff>
      <xdr:row>1</xdr:row>
      <xdr:rowOff>28575</xdr:rowOff>
    </xdr:from>
    <xdr:to>
      <xdr:col>5</xdr:col>
      <xdr:colOff>238125</xdr:colOff>
      <xdr:row>1</xdr:row>
      <xdr:rowOff>114300</xdr:rowOff>
    </xdr:to>
    <xdr:sp macro="" textlink="">
      <xdr:nvSpPr>
        <xdr:cNvPr id="2" name="Line 17"/>
        <xdr:cNvSpPr>
          <a:spLocks noChangeShapeType="1"/>
        </xdr:cNvSpPr>
      </xdr:nvSpPr>
      <xdr:spPr bwMode="auto">
        <a:xfrm flipH="1">
          <a:off x="1819275" y="190500"/>
          <a:ext cx="1466850" cy="85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238125</xdr:colOff>
      <xdr:row>4</xdr:row>
      <xdr:rowOff>76200</xdr:rowOff>
    </xdr:from>
    <xdr:to>
      <xdr:col>9</xdr:col>
      <xdr:colOff>28575</xdr:colOff>
      <xdr:row>4</xdr:row>
      <xdr:rowOff>76200</xdr:rowOff>
    </xdr:to>
    <xdr:sp macro="" textlink="">
      <xdr:nvSpPr>
        <xdr:cNvPr id="3" name="Line 25"/>
        <xdr:cNvSpPr>
          <a:spLocks noChangeShapeType="1"/>
        </xdr:cNvSpPr>
      </xdr:nvSpPr>
      <xdr:spPr bwMode="auto">
        <a:xfrm flipH="1" flipV="1">
          <a:off x="4505325" y="723900"/>
          <a:ext cx="1009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133350</xdr:colOff>
      <xdr:row>4</xdr:row>
      <xdr:rowOff>76200</xdr:rowOff>
    </xdr:from>
    <xdr:to>
      <xdr:col>15</xdr:col>
      <xdr:colOff>0</xdr:colOff>
      <xdr:row>4</xdr:row>
      <xdr:rowOff>76200</xdr:rowOff>
    </xdr:to>
    <xdr:sp macro="" textlink="">
      <xdr:nvSpPr>
        <xdr:cNvPr id="4" name="Line 30"/>
        <xdr:cNvSpPr>
          <a:spLocks noChangeShapeType="1"/>
        </xdr:cNvSpPr>
      </xdr:nvSpPr>
      <xdr:spPr bwMode="auto">
        <a:xfrm flipV="1">
          <a:off x="8667750" y="723900"/>
          <a:ext cx="476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104775</xdr:colOff>
      <xdr:row>35</xdr:row>
      <xdr:rowOff>57150</xdr:rowOff>
    </xdr:from>
    <xdr:to>
      <xdr:col>10</xdr:col>
      <xdr:colOff>247650</xdr:colOff>
      <xdr:row>35</xdr:row>
      <xdr:rowOff>57150</xdr:rowOff>
    </xdr:to>
    <xdr:sp macro="" textlink="">
      <xdr:nvSpPr>
        <xdr:cNvPr id="5" name="Line 71"/>
        <xdr:cNvSpPr>
          <a:spLocks noChangeShapeType="1"/>
        </xdr:cNvSpPr>
      </xdr:nvSpPr>
      <xdr:spPr bwMode="auto">
        <a:xfrm flipH="1">
          <a:off x="4981575" y="5724525"/>
          <a:ext cx="13620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161925</xdr:colOff>
      <xdr:row>35</xdr:row>
      <xdr:rowOff>66675</xdr:rowOff>
    </xdr:from>
    <xdr:to>
      <xdr:col>14</xdr:col>
      <xdr:colOff>285750</xdr:colOff>
      <xdr:row>35</xdr:row>
      <xdr:rowOff>66675</xdr:rowOff>
    </xdr:to>
    <xdr:sp macro="" textlink="">
      <xdr:nvSpPr>
        <xdr:cNvPr id="6" name="Line 72"/>
        <xdr:cNvSpPr>
          <a:spLocks noChangeShapeType="1"/>
        </xdr:cNvSpPr>
      </xdr:nvSpPr>
      <xdr:spPr bwMode="auto">
        <a:xfrm flipH="1">
          <a:off x="7477125" y="5734050"/>
          <a:ext cx="1343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123825</xdr:colOff>
      <xdr:row>35</xdr:row>
      <xdr:rowOff>133350</xdr:rowOff>
    </xdr:from>
    <xdr:to>
      <xdr:col>8</xdr:col>
      <xdr:colOff>123825</xdr:colOff>
      <xdr:row>48</xdr:row>
      <xdr:rowOff>19050</xdr:rowOff>
    </xdr:to>
    <xdr:sp macro="" textlink="">
      <xdr:nvSpPr>
        <xdr:cNvPr id="7" name="Line 73"/>
        <xdr:cNvSpPr>
          <a:spLocks noChangeShapeType="1"/>
        </xdr:cNvSpPr>
      </xdr:nvSpPr>
      <xdr:spPr bwMode="auto">
        <a:xfrm>
          <a:off x="5000625" y="5800725"/>
          <a:ext cx="0" cy="1990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171450</xdr:colOff>
      <xdr:row>48</xdr:row>
      <xdr:rowOff>95250</xdr:rowOff>
    </xdr:from>
    <xdr:to>
      <xdr:col>10</xdr:col>
      <xdr:colOff>371475</xdr:colOff>
      <xdr:row>48</xdr:row>
      <xdr:rowOff>95250</xdr:rowOff>
    </xdr:to>
    <xdr:sp macro="" textlink="">
      <xdr:nvSpPr>
        <xdr:cNvPr id="8" name="Line 74"/>
        <xdr:cNvSpPr>
          <a:spLocks noChangeShapeType="1"/>
        </xdr:cNvSpPr>
      </xdr:nvSpPr>
      <xdr:spPr bwMode="auto">
        <a:xfrm>
          <a:off x="5048250" y="7867650"/>
          <a:ext cx="1419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295275</xdr:colOff>
      <xdr:row>36</xdr:row>
      <xdr:rowOff>0</xdr:rowOff>
    </xdr:from>
    <xdr:to>
      <xdr:col>14</xdr:col>
      <xdr:colOff>295275</xdr:colOff>
      <xdr:row>48</xdr:row>
      <xdr:rowOff>57150</xdr:rowOff>
    </xdr:to>
    <xdr:sp macro="" textlink="">
      <xdr:nvSpPr>
        <xdr:cNvPr id="9" name="Line 75"/>
        <xdr:cNvSpPr>
          <a:spLocks noChangeShapeType="1"/>
        </xdr:cNvSpPr>
      </xdr:nvSpPr>
      <xdr:spPr bwMode="auto">
        <a:xfrm flipV="1">
          <a:off x="8829675" y="5829300"/>
          <a:ext cx="0" cy="2000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47625</xdr:colOff>
      <xdr:row>48</xdr:row>
      <xdr:rowOff>95250</xdr:rowOff>
    </xdr:from>
    <xdr:to>
      <xdr:col>14</xdr:col>
      <xdr:colOff>276225</xdr:colOff>
      <xdr:row>48</xdr:row>
      <xdr:rowOff>95250</xdr:rowOff>
    </xdr:to>
    <xdr:sp macro="" textlink="">
      <xdr:nvSpPr>
        <xdr:cNvPr id="10" name="Line 76"/>
        <xdr:cNvSpPr>
          <a:spLocks noChangeShapeType="1"/>
        </xdr:cNvSpPr>
      </xdr:nvSpPr>
      <xdr:spPr bwMode="auto">
        <a:xfrm>
          <a:off x="7362825" y="7867650"/>
          <a:ext cx="1447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28575</xdr:colOff>
      <xdr:row>4</xdr:row>
      <xdr:rowOff>85725</xdr:rowOff>
    </xdr:from>
    <xdr:to>
      <xdr:col>10</xdr:col>
      <xdr:colOff>361950</xdr:colOff>
      <xdr:row>4</xdr:row>
      <xdr:rowOff>85725</xdr:rowOff>
    </xdr:to>
    <xdr:sp macro="" textlink="">
      <xdr:nvSpPr>
        <xdr:cNvPr id="11" name="Line 78"/>
        <xdr:cNvSpPr>
          <a:spLocks noChangeShapeType="1"/>
        </xdr:cNvSpPr>
      </xdr:nvSpPr>
      <xdr:spPr bwMode="auto">
        <a:xfrm>
          <a:off x="6124575" y="733425"/>
          <a:ext cx="333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9525</xdr:colOff>
      <xdr:row>4</xdr:row>
      <xdr:rowOff>85725</xdr:rowOff>
    </xdr:from>
    <xdr:to>
      <xdr:col>12</xdr:col>
      <xdr:colOff>361950</xdr:colOff>
      <xdr:row>4</xdr:row>
      <xdr:rowOff>85725</xdr:rowOff>
    </xdr:to>
    <xdr:sp macro="" textlink="">
      <xdr:nvSpPr>
        <xdr:cNvPr id="12" name="Line 79"/>
        <xdr:cNvSpPr>
          <a:spLocks noChangeShapeType="1"/>
        </xdr:cNvSpPr>
      </xdr:nvSpPr>
      <xdr:spPr bwMode="auto">
        <a:xfrm flipH="1">
          <a:off x="7324725" y="7334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409575</xdr:colOff>
      <xdr:row>41</xdr:row>
      <xdr:rowOff>123825</xdr:rowOff>
    </xdr:from>
    <xdr:to>
      <xdr:col>7</xdr:col>
      <xdr:colOff>152400</xdr:colOff>
      <xdr:row>41</xdr:row>
      <xdr:rowOff>123825</xdr:rowOff>
    </xdr:to>
    <xdr:sp macro="" textlink="">
      <xdr:nvSpPr>
        <xdr:cNvPr id="13" name="Line 97"/>
        <xdr:cNvSpPr>
          <a:spLocks noChangeShapeType="1"/>
        </xdr:cNvSpPr>
      </xdr:nvSpPr>
      <xdr:spPr bwMode="auto">
        <a:xfrm flipH="1">
          <a:off x="3457575" y="6762750"/>
          <a:ext cx="962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15</xdr:col>
      <xdr:colOff>180975</xdr:colOff>
      <xdr:row>41</xdr:row>
      <xdr:rowOff>114300</xdr:rowOff>
    </xdr:from>
    <xdr:to>
      <xdr:col>17</xdr:col>
      <xdr:colOff>114300</xdr:colOff>
      <xdr:row>41</xdr:row>
      <xdr:rowOff>114300</xdr:rowOff>
    </xdr:to>
    <xdr:sp macro="" textlink="">
      <xdr:nvSpPr>
        <xdr:cNvPr id="14" name="Line 98"/>
        <xdr:cNvSpPr>
          <a:spLocks noChangeShapeType="1"/>
        </xdr:cNvSpPr>
      </xdr:nvSpPr>
      <xdr:spPr bwMode="auto">
        <a:xfrm>
          <a:off x="9324975" y="6753225"/>
          <a:ext cx="1152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57150</xdr:colOff>
      <xdr:row>50</xdr:row>
      <xdr:rowOff>57150</xdr:rowOff>
    </xdr:from>
    <xdr:to>
      <xdr:col>11</xdr:col>
      <xdr:colOff>57150</xdr:colOff>
      <xdr:row>52</xdr:row>
      <xdr:rowOff>19050</xdr:rowOff>
    </xdr:to>
    <xdr:sp macro="" textlink="">
      <xdr:nvSpPr>
        <xdr:cNvPr id="15" name="Line 99"/>
        <xdr:cNvSpPr>
          <a:spLocks noChangeShapeType="1"/>
        </xdr:cNvSpPr>
      </xdr:nvSpPr>
      <xdr:spPr bwMode="auto">
        <a:xfrm>
          <a:off x="6762750" y="8153400"/>
          <a:ext cx="0" cy="285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76200</xdr:colOff>
      <xdr:row>30</xdr:row>
      <xdr:rowOff>123825</xdr:rowOff>
    </xdr:from>
    <xdr:to>
      <xdr:col>11</xdr:col>
      <xdr:colOff>76200</xdr:colOff>
      <xdr:row>33</xdr:row>
      <xdr:rowOff>19050</xdr:rowOff>
    </xdr:to>
    <xdr:sp macro="" textlink="">
      <xdr:nvSpPr>
        <xdr:cNvPr id="16" name="Line 100"/>
        <xdr:cNvSpPr>
          <a:spLocks noChangeShapeType="1"/>
        </xdr:cNvSpPr>
      </xdr:nvSpPr>
      <xdr:spPr bwMode="auto">
        <a:xfrm flipV="1">
          <a:off x="6781800" y="498157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15</xdr:col>
      <xdr:colOff>133350</xdr:colOff>
      <xdr:row>4</xdr:row>
      <xdr:rowOff>142875</xdr:rowOff>
    </xdr:from>
    <xdr:to>
      <xdr:col>16</xdr:col>
      <xdr:colOff>152400</xdr:colOff>
      <xdr:row>11</xdr:row>
      <xdr:rowOff>76200</xdr:rowOff>
    </xdr:to>
    <xdr:sp macro="" textlink="">
      <xdr:nvSpPr>
        <xdr:cNvPr id="17" name="Line 109"/>
        <xdr:cNvSpPr>
          <a:spLocks noChangeShapeType="1"/>
        </xdr:cNvSpPr>
      </xdr:nvSpPr>
      <xdr:spPr bwMode="auto">
        <a:xfrm flipH="1" flipV="1">
          <a:off x="9277350" y="790575"/>
          <a:ext cx="628650" cy="1066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15</xdr:col>
      <xdr:colOff>142875</xdr:colOff>
      <xdr:row>13</xdr:row>
      <xdr:rowOff>38100</xdr:rowOff>
    </xdr:from>
    <xdr:to>
      <xdr:col>16</xdr:col>
      <xdr:colOff>180975</xdr:colOff>
      <xdr:row>19</xdr:row>
      <xdr:rowOff>152400</xdr:rowOff>
    </xdr:to>
    <xdr:sp macro="" textlink="">
      <xdr:nvSpPr>
        <xdr:cNvPr id="18" name="Line 110"/>
        <xdr:cNvSpPr>
          <a:spLocks noChangeShapeType="1"/>
        </xdr:cNvSpPr>
      </xdr:nvSpPr>
      <xdr:spPr bwMode="auto">
        <a:xfrm flipH="1">
          <a:off x="9286875" y="2143125"/>
          <a:ext cx="647700" cy="10858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152400</xdr:colOff>
      <xdr:row>22</xdr:row>
      <xdr:rowOff>76200</xdr:rowOff>
    </xdr:from>
    <xdr:to>
      <xdr:col>12</xdr:col>
      <xdr:colOff>152400</xdr:colOff>
      <xdr:row>24</xdr:row>
      <xdr:rowOff>152400</xdr:rowOff>
    </xdr:to>
    <xdr:sp macro="" textlink="">
      <xdr:nvSpPr>
        <xdr:cNvPr id="19" name="Line 111"/>
        <xdr:cNvSpPr>
          <a:spLocks noChangeShapeType="1"/>
        </xdr:cNvSpPr>
      </xdr:nvSpPr>
      <xdr:spPr bwMode="auto">
        <a:xfrm>
          <a:off x="7467600" y="3638550"/>
          <a:ext cx="0" cy="4000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133350</xdr:colOff>
      <xdr:row>19</xdr:row>
      <xdr:rowOff>152400</xdr:rowOff>
    </xdr:from>
    <xdr:to>
      <xdr:col>12</xdr:col>
      <xdr:colOff>142875</xdr:colOff>
      <xdr:row>20</xdr:row>
      <xdr:rowOff>152400</xdr:rowOff>
    </xdr:to>
    <xdr:sp macro="" textlink="">
      <xdr:nvSpPr>
        <xdr:cNvPr id="20" name="Line 112"/>
        <xdr:cNvSpPr>
          <a:spLocks noChangeShapeType="1"/>
        </xdr:cNvSpPr>
      </xdr:nvSpPr>
      <xdr:spPr bwMode="auto">
        <a:xfrm flipH="1" flipV="1">
          <a:off x="7448550" y="3228975"/>
          <a:ext cx="9525"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219075</xdr:colOff>
      <xdr:row>23</xdr:row>
      <xdr:rowOff>76200</xdr:rowOff>
    </xdr:from>
    <xdr:to>
      <xdr:col>13</xdr:col>
      <xdr:colOff>38100</xdr:colOff>
      <xdr:row>23</xdr:row>
      <xdr:rowOff>133350</xdr:rowOff>
    </xdr:to>
    <xdr:sp macro="" textlink="">
      <xdr:nvSpPr>
        <xdr:cNvPr id="21" name="Line 119"/>
        <xdr:cNvSpPr>
          <a:spLocks noChangeShapeType="1"/>
        </xdr:cNvSpPr>
      </xdr:nvSpPr>
      <xdr:spPr bwMode="auto">
        <a:xfrm flipH="1">
          <a:off x="7534275" y="3800475"/>
          <a:ext cx="428625"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114300</xdr:colOff>
      <xdr:row>20</xdr:row>
      <xdr:rowOff>161925</xdr:rowOff>
    </xdr:from>
    <xdr:to>
      <xdr:col>10</xdr:col>
      <xdr:colOff>361950</xdr:colOff>
      <xdr:row>20</xdr:row>
      <xdr:rowOff>161925</xdr:rowOff>
    </xdr:to>
    <xdr:sp macro="" textlink="">
      <xdr:nvSpPr>
        <xdr:cNvPr id="22" name="Line 120"/>
        <xdr:cNvSpPr>
          <a:spLocks noChangeShapeType="1"/>
        </xdr:cNvSpPr>
      </xdr:nvSpPr>
      <xdr:spPr bwMode="auto">
        <a:xfrm flipV="1">
          <a:off x="6210300" y="34004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28575</xdr:colOff>
      <xdr:row>18</xdr:row>
      <xdr:rowOff>38100</xdr:rowOff>
    </xdr:from>
    <xdr:to>
      <xdr:col>9</xdr:col>
      <xdr:colOff>342900</xdr:colOff>
      <xdr:row>23</xdr:row>
      <xdr:rowOff>85725</xdr:rowOff>
    </xdr:to>
    <xdr:sp macro="" textlink="">
      <xdr:nvSpPr>
        <xdr:cNvPr id="23" name="Line 121"/>
        <xdr:cNvSpPr>
          <a:spLocks noChangeShapeType="1"/>
        </xdr:cNvSpPr>
      </xdr:nvSpPr>
      <xdr:spPr bwMode="auto">
        <a:xfrm>
          <a:off x="3076575" y="2952750"/>
          <a:ext cx="27527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276225</xdr:colOff>
      <xdr:row>24</xdr:row>
      <xdr:rowOff>9525</xdr:rowOff>
    </xdr:from>
    <xdr:to>
      <xdr:col>10</xdr:col>
      <xdr:colOff>352425</xdr:colOff>
      <xdr:row>24</xdr:row>
      <xdr:rowOff>104775</xdr:rowOff>
    </xdr:to>
    <xdr:sp macro="" textlink="">
      <xdr:nvSpPr>
        <xdr:cNvPr id="24" name="Oval 124"/>
        <xdr:cNvSpPr>
          <a:spLocks noChangeArrowheads="1"/>
        </xdr:cNvSpPr>
      </xdr:nvSpPr>
      <xdr:spPr bwMode="auto">
        <a:xfrm>
          <a:off x="6372225" y="3895725"/>
          <a:ext cx="76200" cy="95250"/>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10</xdr:col>
      <xdr:colOff>76200</xdr:colOff>
      <xdr:row>23</xdr:row>
      <xdr:rowOff>95250</xdr:rowOff>
    </xdr:from>
    <xdr:to>
      <xdr:col>10</xdr:col>
      <xdr:colOff>304800</xdr:colOff>
      <xdr:row>24</xdr:row>
      <xdr:rowOff>9525</xdr:rowOff>
    </xdr:to>
    <xdr:sp macro="" textlink="">
      <xdr:nvSpPr>
        <xdr:cNvPr id="25" name="Line 127"/>
        <xdr:cNvSpPr>
          <a:spLocks noChangeShapeType="1"/>
        </xdr:cNvSpPr>
      </xdr:nvSpPr>
      <xdr:spPr bwMode="auto">
        <a:xfrm flipH="1" flipV="1">
          <a:off x="6172200" y="3819525"/>
          <a:ext cx="22860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76200</xdr:colOff>
      <xdr:row>24</xdr:row>
      <xdr:rowOff>19050</xdr:rowOff>
    </xdr:from>
    <xdr:to>
      <xdr:col>10</xdr:col>
      <xdr:colOff>323850</xdr:colOff>
      <xdr:row>24</xdr:row>
      <xdr:rowOff>114300</xdr:rowOff>
    </xdr:to>
    <xdr:sp macro="" textlink="">
      <xdr:nvSpPr>
        <xdr:cNvPr id="26" name="Line 128"/>
        <xdr:cNvSpPr>
          <a:spLocks noChangeShapeType="1"/>
        </xdr:cNvSpPr>
      </xdr:nvSpPr>
      <xdr:spPr bwMode="auto">
        <a:xfrm flipH="1" flipV="1">
          <a:off x="6172200" y="3905250"/>
          <a:ext cx="247650" cy="95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314325</xdr:colOff>
      <xdr:row>23</xdr:row>
      <xdr:rowOff>152400</xdr:rowOff>
    </xdr:from>
    <xdr:to>
      <xdr:col>11</xdr:col>
      <xdr:colOff>19050</xdr:colOff>
      <xdr:row>24</xdr:row>
      <xdr:rowOff>19050</xdr:rowOff>
    </xdr:to>
    <xdr:sp macro="" textlink="">
      <xdr:nvSpPr>
        <xdr:cNvPr id="27" name="Line 129"/>
        <xdr:cNvSpPr>
          <a:spLocks noChangeShapeType="1"/>
        </xdr:cNvSpPr>
      </xdr:nvSpPr>
      <xdr:spPr bwMode="auto">
        <a:xfrm flipV="1">
          <a:off x="6410325" y="3876675"/>
          <a:ext cx="314325" cy="28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323850</xdr:colOff>
      <xdr:row>24</xdr:row>
      <xdr:rowOff>19050</xdr:rowOff>
    </xdr:from>
    <xdr:to>
      <xdr:col>12</xdr:col>
      <xdr:colOff>0</xdr:colOff>
      <xdr:row>24</xdr:row>
      <xdr:rowOff>57150</xdr:rowOff>
    </xdr:to>
    <xdr:sp macro="" textlink="">
      <xdr:nvSpPr>
        <xdr:cNvPr id="28" name="Line 130"/>
        <xdr:cNvSpPr>
          <a:spLocks noChangeShapeType="1"/>
        </xdr:cNvSpPr>
      </xdr:nvSpPr>
      <xdr:spPr bwMode="auto">
        <a:xfrm flipV="1">
          <a:off x="6419850" y="3905250"/>
          <a:ext cx="895350" cy="381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295275</xdr:colOff>
      <xdr:row>4</xdr:row>
      <xdr:rowOff>133350</xdr:rowOff>
    </xdr:from>
    <xdr:to>
      <xdr:col>12</xdr:col>
      <xdr:colOff>47625</xdr:colOff>
      <xdr:row>5</xdr:row>
      <xdr:rowOff>66675</xdr:rowOff>
    </xdr:to>
    <xdr:sp macro="" textlink="">
      <xdr:nvSpPr>
        <xdr:cNvPr id="29" name="Rectangle 131"/>
        <xdr:cNvSpPr>
          <a:spLocks noChangeArrowheads="1"/>
        </xdr:cNvSpPr>
      </xdr:nvSpPr>
      <xdr:spPr bwMode="auto">
        <a:xfrm>
          <a:off x="6391275" y="781050"/>
          <a:ext cx="971550" cy="95250"/>
        </a:xfrm>
        <a:prstGeom prst="rect">
          <a:avLst/>
        </a:prstGeom>
        <a:solidFill>
          <a:srgbClr xmlns:mc="http://schemas.openxmlformats.org/markup-compatibility/2006" xmlns:a14="http://schemas.microsoft.com/office/drawing/2010/main" val="FFFFFF" mc:Ignorable="a14" a14:legacySpreadsheetColorIndex="9">
            <a:alpha val="50000"/>
          </a:srgbClr>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10</xdr:col>
      <xdr:colOff>266700</xdr:colOff>
      <xdr:row>19</xdr:row>
      <xdr:rowOff>133350</xdr:rowOff>
    </xdr:from>
    <xdr:to>
      <xdr:col>12</xdr:col>
      <xdr:colOff>95250</xdr:colOff>
      <xdr:row>20</xdr:row>
      <xdr:rowOff>57150</xdr:rowOff>
    </xdr:to>
    <xdr:sp macro="" textlink="">
      <xdr:nvSpPr>
        <xdr:cNvPr id="30" name="Rectangle 132"/>
        <xdr:cNvSpPr>
          <a:spLocks noChangeArrowheads="1"/>
        </xdr:cNvSpPr>
      </xdr:nvSpPr>
      <xdr:spPr bwMode="auto">
        <a:xfrm>
          <a:off x="6362700" y="3209925"/>
          <a:ext cx="1047750" cy="85725"/>
        </a:xfrm>
        <a:prstGeom prst="rect">
          <a:avLst/>
        </a:prstGeom>
        <a:solidFill>
          <a:srgbClr xmlns:mc="http://schemas.openxmlformats.org/markup-compatibility/2006" xmlns:a14="http://schemas.microsoft.com/office/drawing/2010/main" val="FFFFFF" mc:Ignorable="a14" a14:legacySpreadsheetColorIndex="9">
            <a:alpha val="50000"/>
          </a:srgbClr>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12</xdr:col>
      <xdr:colOff>19050</xdr:colOff>
      <xdr:row>28</xdr:row>
      <xdr:rowOff>0</xdr:rowOff>
    </xdr:from>
    <xdr:to>
      <xdr:col>13</xdr:col>
      <xdr:colOff>0</xdr:colOff>
      <xdr:row>28</xdr:row>
      <xdr:rowOff>0</xdr:rowOff>
    </xdr:to>
    <xdr:sp macro="" textlink="">
      <xdr:nvSpPr>
        <xdr:cNvPr id="31" name="Line 135"/>
        <xdr:cNvSpPr>
          <a:spLocks noChangeShapeType="1"/>
        </xdr:cNvSpPr>
      </xdr:nvSpPr>
      <xdr:spPr bwMode="auto">
        <a:xfrm>
          <a:off x="7334250" y="4533900"/>
          <a:ext cx="5905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0</xdr:colOff>
      <xdr:row>28</xdr:row>
      <xdr:rowOff>0</xdr:rowOff>
    </xdr:from>
    <xdr:to>
      <xdr:col>12</xdr:col>
      <xdr:colOff>276225</xdr:colOff>
      <xdr:row>28</xdr:row>
      <xdr:rowOff>0</xdr:rowOff>
    </xdr:to>
    <xdr:sp macro="" textlink="">
      <xdr:nvSpPr>
        <xdr:cNvPr id="32" name="Line 136"/>
        <xdr:cNvSpPr>
          <a:spLocks noChangeShapeType="1"/>
        </xdr:cNvSpPr>
      </xdr:nvSpPr>
      <xdr:spPr bwMode="auto">
        <a:xfrm>
          <a:off x="6705600" y="4533900"/>
          <a:ext cx="8858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xdr:col>
      <xdr:colOff>257175</xdr:colOff>
      <xdr:row>28</xdr:row>
      <xdr:rowOff>0</xdr:rowOff>
    </xdr:from>
    <xdr:to>
      <xdr:col>12</xdr:col>
      <xdr:colOff>371475</xdr:colOff>
      <xdr:row>28</xdr:row>
      <xdr:rowOff>0</xdr:rowOff>
    </xdr:to>
    <xdr:sp macro="" textlink="">
      <xdr:nvSpPr>
        <xdr:cNvPr id="33" name="Line 137"/>
        <xdr:cNvSpPr>
          <a:spLocks noChangeShapeType="1"/>
        </xdr:cNvSpPr>
      </xdr:nvSpPr>
      <xdr:spPr bwMode="auto">
        <a:xfrm flipH="1">
          <a:off x="7572375" y="4533900"/>
          <a:ext cx="114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342900</xdr:colOff>
      <xdr:row>28</xdr:row>
      <xdr:rowOff>0</xdr:rowOff>
    </xdr:from>
    <xdr:to>
      <xdr:col>11</xdr:col>
      <xdr:colOff>19050</xdr:colOff>
      <xdr:row>28</xdr:row>
      <xdr:rowOff>0</xdr:rowOff>
    </xdr:to>
    <xdr:sp macro="" textlink="">
      <xdr:nvSpPr>
        <xdr:cNvPr id="34" name="Oval 138"/>
        <xdr:cNvSpPr>
          <a:spLocks noChangeArrowheads="1"/>
        </xdr:cNvSpPr>
      </xdr:nvSpPr>
      <xdr:spPr bwMode="auto">
        <a:xfrm>
          <a:off x="6438900" y="4533900"/>
          <a:ext cx="285750" cy="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104775</xdr:colOff>
      <xdr:row>28</xdr:row>
      <xdr:rowOff>0</xdr:rowOff>
    </xdr:from>
    <xdr:to>
      <xdr:col>12</xdr:col>
      <xdr:colOff>28575</xdr:colOff>
      <xdr:row>28</xdr:row>
      <xdr:rowOff>0</xdr:rowOff>
    </xdr:to>
    <xdr:sp macro="" textlink="">
      <xdr:nvSpPr>
        <xdr:cNvPr id="35" name="Oval 139"/>
        <xdr:cNvSpPr>
          <a:spLocks noChangeArrowheads="1"/>
        </xdr:cNvSpPr>
      </xdr:nvSpPr>
      <xdr:spPr bwMode="auto">
        <a:xfrm>
          <a:off x="6810375" y="4533900"/>
          <a:ext cx="533400" cy="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352425</xdr:colOff>
      <xdr:row>28</xdr:row>
      <xdr:rowOff>0</xdr:rowOff>
    </xdr:from>
    <xdr:to>
      <xdr:col>11</xdr:col>
      <xdr:colOff>28575</xdr:colOff>
      <xdr:row>28</xdr:row>
      <xdr:rowOff>0</xdr:rowOff>
    </xdr:to>
    <xdr:sp macro="" textlink="">
      <xdr:nvSpPr>
        <xdr:cNvPr id="36" name="Oval 140"/>
        <xdr:cNvSpPr>
          <a:spLocks noChangeArrowheads="1"/>
        </xdr:cNvSpPr>
      </xdr:nvSpPr>
      <xdr:spPr bwMode="auto">
        <a:xfrm>
          <a:off x="6448425" y="4533900"/>
          <a:ext cx="285750" cy="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104775</xdr:colOff>
      <xdr:row>28</xdr:row>
      <xdr:rowOff>0</xdr:rowOff>
    </xdr:from>
    <xdr:to>
      <xdr:col>12</xdr:col>
      <xdr:colOff>28575</xdr:colOff>
      <xdr:row>28</xdr:row>
      <xdr:rowOff>0</xdr:rowOff>
    </xdr:to>
    <xdr:sp macro="" textlink="">
      <xdr:nvSpPr>
        <xdr:cNvPr id="37" name="Oval 141"/>
        <xdr:cNvSpPr>
          <a:spLocks noChangeArrowheads="1"/>
        </xdr:cNvSpPr>
      </xdr:nvSpPr>
      <xdr:spPr bwMode="auto">
        <a:xfrm>
          <a:off x="6810375" y="4533900"/>
          <a:ext cx="533400" cy="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342900</xdr:colOff>
      <xdr:row>28</xdr:row>
      <xdr:rowOff>0</xdr:rowOff>
    </xdr:from>
    <xdr:to>
      <xdr:col>11</xdr:col>
      <xdr:colOff>19050</xdr:colOff>
      <xdr:row>28</xdr:row>
      <xdr:rowOff>0</xdr:rowOff>
    </xdr:to>
    <xdr:sp macro="" textlink="">
      <xdr:nvSpPr>
        <xdr:cNvPr id="38" name="Oval 142"/>
        <xdr:cNvSpPr>
          <a:spLocks noChangeArrowheads="1"/>
        </xdr:cNvSpPr>
      </xdr:nvSpPr>
      <xdr:spPr bwMode="auto">
        <a:xfrm>
          <a:off x="6438900" y="4533900"/>
          <a:ext cx="285750" cy="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114300</xdr:colOff>
      <xdr:row>28</xdr:row>
      <xdr:rowOff>0</xdr:rowOff>
    </xdr:from>
    <xdr:to>
      <xdr:col>12</xdr:col>
      <xdr:colOff>38100</xdr:colOff>
      <xdr:row>28</xdr:row>
      <xdr:rowOff>0</xdr:rowOff>
    </xdr:to>
    <xdr:sp macro="" textlink="">
      <xdr:nvSpPr>
        <xdr:cNvPr id="39" name="Oval 143"/>
        <xdr:cNvSpPr>
          <a:spLocks noChangeArrowheads="1"/>
        </xdr:cNvSpPr>
      </xdr:nvSpPr>
      <xdr:spPr bwMode="auto">
        <a:xfrm>
          <a:off x="6819900" y="4533900"/>
          <a:ext cx="533400" cy="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266700</xdr:colOff>
      <xdr:row>28</xdr:row>
      <xdr:rowOff>0</xdr:rowOff>
    </xdr:from>
    <xdr:to>
      <xdr:col>11</xdr:col>
      <xdr:colOff>123825</xdr:colOff>
      <xdr:row>28</xdr:row>
      <xdr:rowOff>0</xdr:rowOff>
    </xdr:to>
    <xdr:sp macro="" textlink="">
      <xdr:nvSpPr>
        <xdr:cNvPr id="40" name="Line 146"/>
        <xdr:cNvSpPr>
          <a:spLocks noChangeShapeType="1"/>
        </xdr:cNvSpPr>
      </xdr:nvSpPr>
      <xdr:spPr bwMode="auto">
        <a:xfrm>
          <a:off x="6362700" y="4533900"/>
          <a:ext cx="4667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180975</xdr:colOff>
      <xdr:row>28</xdr:row>
      <xdr:rowOff>0</xdr:rowOff>
    </xdr:from>
    <xdr:to>
      <xdr:col>10</xdr:col>
      <xdr:colOff>285750</xdr:colOff>
      <xdr:row>28</xdr:row>
      <xdr:rowOff>0</xdr:rowOff>
    </xdr:to>
    <xdr:sp macro="" textlink="">
      <xdr:nvSpPr>
        <xdr:cNvPr id="41" name="Oval 147"/>
        <xdr:cNvSpPr>
          <a:spLocks noChangeArrowheads="1"/>
        </xdr:cNvSpPr>
      </xdr:nvSpPr>
      <xdr:spPr bwMode="auto">
        <a:xfrm>
          <a:off x="6276975" y="4533900"/>
          <a:ext cx="104775" cy="0"/>
        </a:xfrm>
        <a:prstGeom prst="ellipse">
          <a:avLst/>
        </a:prstGeom>
        <a:solidFill>
          <a:srgbClr val="FFFFFF"/>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228600</xdr:colOff>
      <xdr:row>28</xdr:row>
      <xdr:rowOff>0</xdr:rowOff>
    </xdr:from>
    <xdr:to>
      <xdr:col>11</xdr:col>
      <xdr:colOff>0</xdr:colOff>
      <xdr:row>28</xdr:row>
      <xdr:rowOff>0</xdr:rowOff>
    </xdr:to>
    <xdr:sp macro="" textlink="">
      <xdr:nvSpPr>
        <xdr:cNvPr id="42" name="Line 148"/>
        <xdr:cNvSpPr>
          <a:spLocks noChangeShapeType="1"/>
        </xdr:cNvSpPr>
      </xdr:nvSpPr>
      <xdr:spPr bwMode="auto">
        <a:xfrm>
          <a:off x="6324600" y="4533900"/>
          <a:ext cx="3810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361950</xdr:colOff>
      <xdr:row>28</xdr:row>
      <xdr:rowOff>0</xdr:rowOff>
    </xdr:from>
    <xdr:to>
      <xdr:col>10</xdr:col>
      <xdr:colOff>247650</xdr:colOff>
      <xdr:row>28</xdr:row>
      <xdr:rowOff>0</xdr:rowOff>
    </xdr:to>
    <xdr:sp macro="" textlink="">
      <xdr:nvSpPr>
        <xdr:cNvPr id="43" name="Line 149"/>
        <xdr:cNvSpPr>
          <a:spLocks noChangeShapeType="1"/>
        </xdr:cNvSpPr>
      </xdr:nvSpPr>
      <xdr:spPr bwMode="auto">
        <a:xfrm flipV="1">
          <a:off x="5238750" y="4533900"/>
          <a:ext cx="1104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390525</xdr:colOff>
      <xdr:row>28</xdr:row>
      <xdr:rowOff>0</xdr:rowOff>
    </xdr:from>
    <xdr:to>
      <xdr:col>10</xdr:col>
      <xdr:colOff>228600</xdr:colOff>
      <xdr:row>28</xdr:row>
      <xdr:rowOff>0</xdr:rowOff>
    </xdr:to>
    <xdr:sp macro="" textlink="">
      <xdr:nvSpPr>
        <xdr:cNvPr id="44" name="Line 150"/>
        <xdr:cNvSpPr>
          <a:spLocks noChangeShapeType="1"/>
        </xdr:cNvSpPr>
      </xdr:nvSpPr>
      <xdr:spPr bwMode="auto">
        <a:xfrm flipV="1">
          <a:off x="5267325" y="4533900"/>
          <a:ext cx="10572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314325</xdr:colOff>
      <xdr:row>48</xdr:row>
      <xdr:rowOff>133350</xdr:rowOff>
    </xdr:from>
    <xdr:to>
      <xdr:col>11</xdr:col>
      <xdr:colOff>9525</xdr:colOff>
      <xdr:row>49</xdr:row>
      <xdr:rowOff>38100</xdr:rowOff>
    </xdr:to>
    <xdr:sp macro="" textlink="">
      <xdr:nvSpPr>
        <xdr:cNvPr id="45" name="Oval 156"/>
        <xdr:cNvSpPr>
          <a:spLocks noChangeArrowheads="1"/>
        </xdr:cNvSpPr>
      </xdr:nvSpPr>
      <xdr:spPr bwMode="auto">
        <a:xfrm>
          <a:off x="6410325" y="7905750"/>
          <a:ext cx="304800" cy="66675"/>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11</xdr:col>
      <xdr:colOff>104775</xdr:colOff>
      <xdr:row>48</xdr:row>
      <xdr:rowOff>133350</xdr:rowOff>
    </xdr:from>
    <xdr:to>
      <xdr:col>12</xdr:col>
      <xdr:colOff>47625</xdr:colOff>
      <xdr:row>49</xdr:row>
      <xdr:rowOff>38100</xdr:rowOff>
    </xdr:to>
    <xdr:sp macro="" textlink="">
      <xdr:nvSpPr>
        <xdr:cNvPr id="46" name="Oval 157"/>
        <xdr:cNvSpPr>
          <a:spLocks noChangeArrowheads="1"/>
        </xdr:cNvSpPr>
      </xdr:nvSpPr>
      <xdr:spPr bwMode="auto">
        <a:xfrm>
          <a:off x="6810375" y="7905750"/>
          <a:ext cx="552450" cy="66675"/>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12</xdr:col>
      <xdr:colOff>104775</xdr:colOff>
      <xdr:row>18</xdr:row>
      <xdr:rowOff>76200</xdr:rowOff>
    </xdr:from>
    <xdr:to>
      <xdr:col>12</xdr:col>
      <xdr:colOff>371475</xdr:colOff>
      <xdr:row>19</xdr:row>
      <xdr:rowOff>85725</xdr:rowOff>
    </xdr:to>
    <xdr:sp macro="" textlink="">
      <xdr:nvSpPr>
        <xdr:cNvPr id="47" name="Line 158"/>
        <xdr:cNvSpPr>
          <a:spLocks noChangeShapeType="1"/>
        </xdr:cNvSpPr>
      </xdr:nvSpPr>
      <xdr:spPr bwMode="auto">
        <a:xfrm flipH="1">
          <a:off x="7419975" y="2990850"/>
          <a:ext cx="26670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66675</xdr:colOff>
      <xdr:row>5</xdr:row>
      <xdr:rowOff>95250</xdr:rowOff>
    </xdr:from>
    <xdr:to>
      <xdr:col>13</xdr:col>
      <xdr:colOff>9525</xdr:colOff>
      <xdr:row>6</xdr:row>
      <xdr:rowOff>57150</xdr:rowOff>
    </xdr:to>
    <xdr:sp macro="" textlink="">
      <xdr:nvSpPr>
        <xdr:cNvPr id="48" name="Line 159"/>
        <xdr:cNvSpPr>
          <a:spLocks noChangeShapeType="1"/>
        </xdr:cNvSpPr>
      </xdr:nvSpPr>
      <xdr:spPr bwMode="auto">
        <a:xfrm flipH="1" flipV="1">
          <a:off x="7381875" y="904875"/>
          <a:ext cx="552450" cy="1238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333375</xdr:colOff>
      <xdr:row>30</xdr:row>
      <xdr:rowOff>28575</xdr:rowOff>
    </xdr:from>
    <xdr:to>
      <xdr:col>17</xdr:col>
      <xdr:colOff>104775</xdr:colOff>
      <xdr:row>52</xdr:row>
      <xdr:rowOff>85725</xdr:rowOff>
    </xdr:to>
    <xdr:sp macro="" textlink="">
      <xdr:nvSpPr>
        <xdr:cNvPr id="49" name="Oval 162"/>
        <xdr:cNvSpPr>
          <a:spLocks noChangeArrowheads="1"/>
        </xdr:cNvSpPr>
      </xdr:nvSpPr>
      <xdr:spPr bwMode="auto">
        <a:xfrm>
          <a:off x="3381375" y="4886325"/>
          <a:ext cx="7086600" cy="361950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alpha val="50000"/>
                </a:srgbClr>
              </a:solidFill>
            </a14:hiddenFill>
          </a:ext>
        </a:extLst>
      </xdr:spPr>
    </xdr:sp>
    <xdr:clientData/>
  </xdr:twoCellAnchor>
  <xdr:twoCellAnchor>
    <xdr:from>
      <xdr:col>0</xdr:col>
      <xdr:colOff>19050</xdr:colOff>
      <xdr:row>28</xdr:row>
      <xdr:rowOff>0</xdr:rowOff>
    </xdr:from>
    <xdr:to>
      <xdr:col>1</xdr:col>
      <xdr:colOff>57150</xdr:colOff>
      <xdr:row>28</xdr:row>
      <xdr:rowOff>0</xdr:rowOff>
    </xdr:to>
    <xdr:sp macro="" textlink="">
      <xdr:nvSpPr>
        <xdr:cNvPr id="50" name="Freeform 195"/>
        <xdr:cNvSpPr>
          <a:spLocks/>
        </xdr:cNvSpPr>
      </xdr:nvSpPr>
      <xdr:spPr bwMode="auto">
        <a:xfrm>
          <a:off x="19050" y="4533900"/>
          <a:ext cx="647700" cy="0"/>
        </a:xfrm>
        <a:custGeom>
          <a:avLst/>
          <a:gdLst>
            <a:gd name="T0" fmla="*/ 0 w 44"/>
            <a:gd name="T1" fmla="*/ 10 h 10"/>
            <a:gd name="T2" fmla="*/ 19 w 44"/>
            <a:gd name="T3" fmla="*/ 0 h 10"/>
            <a:gd name="T4" fmla="*/ 44 w 44"/>
            <a:gd name="T5" fmla="*/ 0 h 10"/>
          </a:gdLst>
          <a:ahLst/>
          <a:cxnLst>
            <a:cxn ang="0">
              <a:pos x="T0" y="T1"/>
            </a:cxn>
            <a:cxn ang="0">
              <a:pos x="T2" y="T3"/>
            </a:cxn>
            <a:cxn ang="0">
              <a:pos x="T4" y="T5"/>
            </a:cxn>
          </a:cxnLst>
          <a:rect l="0" t="0" r="r" b="b"/>
          <a:pathLst>
            <a:path w="44" h="10">
              <a:moveTo>
                <a:pt x="0" y="10"/>
              </a:moveTo>
              <a:lnTo>
                <a:pt x="19" y="0"/>
              </a:lnTo>
              <a:lnTo>
                <a:pt x="44"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0</xdr:col>
      <xdr:colOff>19050</xdr:colOff>
      <xdr:row>28</xdr:row>
      <xdr:rowOff>0</xdr:rowOff>
    </xdr:from>
    <xdr:to>
      <xdr:col>1</xdr:col>
      <xdr:colOff>57150</xdr:colOff>
      <xdr:row>28</xdr:row>
      <xdr:rowOff>0</xdr:rowOff>
    </xdr:to>
    <xdr:sp macro="" textlink="">
      <xdr:nvSpPr>
        <xdr:cNvPr id="51" name="Freeform 196"/>
        <xdr:cNvSpPr>
          <a:spLocks/>
        </xdr:cNvSpPr>
      </xdr:nvSpPr>
      <xdr:spPr bwMode="auto">
        <a:xfrm>
          <a:off x="19050" y="4533900"/>
          <a:ext cx="647700" cy="0"/>
        </a:xfrm>
        <a:custGeom>
          <a:avLst/>
          <a:gdLst>
            <a:gd name="T0" fmla="*/ 0 w 44"/>
            <a:gd name="T1" fmla="*/ 10 h 10"/>
            <a:gd name="T2" fmla="*/ 19 w 44"/>
            <a:gd name="T3" fmla="*/ 0 h 10"/>
            <a:gd name="T4" fmla="*/ 44 w 44"/>
            <a:gd name="T5" fmla="*/ 0 h 10"/>
          </a:gdLst>
          <a:ahLst/>
          <a:cxnLst>
            <a:cxn ang="0">
              <a:pos x="T0" y="T1"/>
            </a:cxn>
            <a:cxn ang="0">
              <a:pos x="T2" y="T3"/>
            </a:cxn>
            <a:cxn ang="0">
              <a:pos x="T4" y="T5"/>
            </a:cxn>
          </a:cxnLst>
          <a:rect l="0" t="0" r="r" b="b"/>
          <a:pathLst>
            <a:path w="44" h="10">
              <a:moveTo>
                <a:pt x="0" y="10"/>
              </a:moveTo>
              <a:lnTo>
                <a:pt x="19" y="0"/>
              </a:lnTo>
              <a:lnTo>
                <a:pt x="44"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0</xdr:col>
      <xdr:colOff>19050</xdr:colOff>
      <xdr:row>28</xdr:row>
      <xdr:rowOff>0</xdr:rowOff>
    </xdr:from>
    <xdr:to>
      <xdr:col>1</xdr:col>
      <xdr:colOff>57150</xdr:colOff>
      <xdr:row>28</xdr:row>
      <xdr:rowOff>0</xdr:rowOff>
    </xdr:to>
    <xdr:sp macro="" textlink="">
      <xdr:nvSpPr>
        <xdr:cNvPr id="52" name="Freeform 197"/>
        <xdr:cNvSpPr>
          <a:spLocks/>
        </xdr:cNvSpPr>
      </xdr:nvSpPr>
      <xdr:spPr bwMode="auto">
        <a:xfrm>
          <a:off x="19050" y="4533900"/>
          <a:ext cx="647700" cy="0"/>
        </a:xfrm>
        <a:custGeom>
          <a:avLst/>
          <a:gdLst>
            <a:gd name="T0" fmla="*/ 0 w 44"/>
            <a:gd name="T1" fmla="*/ 10 h 10"/>
            <a:gd name="T2" fmla="*/ 19 w 44"/>
            <a:gd name="T3" fmla="*/ 0 h 10"/>
            <a:gd name="T4" fmla="*/ 44 w 44"/>
            <a:gd name="T5" fmla="*/ 0 h 10"/>
          </a:gdLst>
          <a:ahLst/>
          <a:cxnLst>
            <a:cxn ang="0">
              <a:pos x="T0" y="T1"/>
            </a:cxn>
            <a:cxn ang="0">
              <a:pos x="T2" y="T3"/>
            </a:cxn>
            <a:cxn ang="0">
              <a:pos x="T4" y="T5"/>
            </a:cxn>
          </a:cxnLst>
          <a:rect l="0" t="0" r="r" b="b"/>
          <a:pathLst>
            <a:path w="44" h="10">
              <a:moveTo>
                <a:pt x="0" y="10"/>
              </a:moveTo>
              <a:lnTo>
                <a:pt x="19" y="0"/>
              </a:lnTo>
              <a:lnTo>
                <a:pt x="44"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0</xdr:col>
      <xdr:colOff>19050</xdr:colOff>
      <xdr:row>28</xdr:row>
      <xdr:rowOff>0</xdr:rowOff>
    </xdr:from>
    <xdr:to>
      <xdr:col>1</xdr:col>
      <xdr:colOff>57150</xdr:colOff>
      <xdr:row>28</xdr:row>
      <xdr:rowOff>0</xdr:rowOff>
    </xdr:to>
    <xdr:sp macro="" textlink="">
      <xdr:nvSpPr>
        <xdr:cNvPr id="53" name="Freeform 198"/>
        <xdr:cNvSpPr>
          <a:spLocks/>
        </xdr:cNvSpPr>
      </xdr:nvSpPr>
      <xdr:spPr bwMode="auto">
        <a:xfrm>
          <a:off x="19050" y="4533900"/>
          <a:ext cx="647700" cy="0"/>
        </a:xfrm>
        <a:custGeom>
          <a:avLst/>
          <a:gdLst>
            <a:gd name="T0" fmla="*/ 0 w 44"/>
            <a:gd name="T1" fmla="*/ 10 h 10"/>
            <a:gd name="T2" fmla="*/ 19 w 44"/>
            <a:gd name="T3" fmla="*/ 0 h 10"/>
            <a:gd name="T4" fmla="*/ 44 w 44"/>
            <a:gd name="T5" fmla="*/ 0 h 10"/>
          </a:gdLst>
          <a:ahLst/>
          <a:cxnLst>
            <a:cxn ang="0">
              <a:pos x="T0" y="T1"/>
            </a:cxn>
            <a:cxn ang="0">
              <a:pos x="T2" y="T3"/>
            </a:cxn>
            <a:cxn ang="0">
              <a:pos x="T4" y="T5"/>
            </a:cxn>
          </a:cxnLst>
          <a:rect l="0" t="0" r="r" b="b"/>
          <a:pathLst>
            <a:path w="44" h="10">
              <a:moveTo>
                <a:pt x="0" y="10"/>
              </a:moveTo>
              <a:lnTo>
                <a:pt x="19" y="0"/>
              </a:lnTo>
              <a:lnTo>
                <a:pt x="44"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114300</xdr:colOff>
      <xdr:row>28</xdr:row>
      <xdr:rowOff>0</xdr:rowOff>
    </xdr:from>
    <xdr:to>
      <xdr:col>2</xdr:col>
      <xdr:colOff>371475</xdr:colOff>
      <xdr:row>28</xdr:row>
      <xdr:rowOff>0</xdr:rowOff>
    </xdr:to>
    <xdr:sp macro="" textlink="">
      <xdr:nvSpPr>
        <xdr:cNvPr id="54" name="Freeform 199"/>
        <xdr:cNvSpPr>
          <a:spLocks/>
        </xdr:cNvSpPr>
      </xdr:nvSpPr>
      <xdr:spPr bwMode="auto">
        <a:xfrm>
          <a:off x="723900" y="4533900"/>
          <a:ext cx="866775" cy="0"/>
        </a:xfrm>
        <a:custGeom>
          <a:avLst/>
          <a:gdLst>
            <a:gd name="T0" fmla="*/ 38 w 38"/>
            <a:gd name="T1" fmla="*/ 11 h 11"/>
            <a:gd name="T2" fmla="*/ 20 w 38"/>
            <a:gd name="T3" fmla="*/ 0 h 11"/>
            <a:gd name="T4" fmla="*/ 0 w 38"/>
            <a:gd name="T5" fmla="*/ 0 h 11"/>
          </a:gdLst>
          <a:ahLst/>
          <a:cxnLst>
            <a:cxn ang="0">
              <a:pos x="T0" y="T1"/>
            </a:cxn>
            <a:cxn ang="0">
              <a:pos x="T2" y="T3"/>
            </a:cxn>
            <a:cxn ang="0">
              <a:pos x="T4" y="T5"/>
            </a:cxn>
          </a:cxnLst>
          <a:rect l="0" t="0" r="r" b="b"/>
          <a:pathLst>
            <a:path w="38" h="11">
              <a:moveTo>
                <a:pt x="38" y="11"/>
              </a:moveTo>
              <a:lnTo>
                <a:pt x="20" y="0"/>
              </a:lnTo>
              <a:lnTo>
                <a:pt x="0"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104775</xdr:colOff>
      <xdr:row>28</xdr:row>
      <xdr:rowOff>0</xdr:rowOff>
    </xdr:from>
    <xdr:to>
      <xdr:col>2</xdr:col>
      <xdr:colOff>361950</xdr:colOff>
      <xdr:row>28</xdr:row>
      <xdr:rowOff>0</xdr:rowOff>
    </xdr:to>
    <xdr:sp macro="" textlink="">
      <xdr:nvSpPr>
        <xdr:cNvPr id="55" name="Freeform 200"/>
        <xdr:cNvSpPr>
          <a:spLocks/>
        </xdr:cNvSpPr>
      </xdr:nvSpPr>
      <xdr:spPr bwMode="auto">
        <a:xfrm>
          <a:off x="714375" y="4533900"/>
          <a:ext cx="866775" cy="0"/>
        </a:xfrm>
        <a:custGeom>
          <a:avLst/>
          <a:gdLst>
            <a:gd name="T0" fmla="*/ 38 w 38"/>
            <a:gd name="T1" fmla="*/ 11 h 11"/>
            <a:gd name="T2" fmla="*/ 20 w 38"/>
            <a:gd name="T3" fmla="*/ 0 h 11"/>
            <a:gd name="T4" fmla="*/ 0 w 38"/>
            <a:gd name="T5" fmla="*/ 0 h 11"/>
          </a:gdLst>
          <a:ahLst/>
          <a:cxnLst>
            <a:cxn ang="0">
              <a:pos x="T0" y="T1"/>
            </a:cxn>
            <a:cxn ang="0">
              <a:pos x="T2" y="T3"/>
            </a:cxn>
            <a:cxn ang="0">
              <a:pos x="T4" y="T5"/>
            </a:cxn>
          </a:cxnLst>
          <a:rect l="0" t="0" r="r" b="b"/>
          <a:pathLst>
            <a:path w="38" h="11">
              <a:moveTo>
                <a:pt x="38" y="11"/>
              </a:moveTo>
              <a:lnTo>
                <a:pt x="20" y="0"/>
              </a:lnTo>
              <a:lnTo>
                <a:pt x="0"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95250</xdr:colOff>
      <xdr:row>28</xdr:row>
      <xdr:rowOff>0</xdr:rowOff>
    </xdr:from>
    <xdr:to>
      <xdr:col>2</xdr:col>
      <xdr:colOff>352425</xdr:colOff>
      <xdr:row>28</xdr:row>
      <xdr:rowOff>0</xdr:rowOff>
    </xdr:to>
    <xdr:sp macro="" textlink="">
      <xdr:nvSpPr>
        <xdr:cNvPr id="56" name="Freeform 201"/>
        <xdr:cNvSpPr>
          <a:spLocks/>
        </xdr:cNvSpPr>
      </xdr:nvSpPr>
      <xdr:spPr bwMode="auto">
        <a:xfrm>
          <a:off x="704850" y="4533900"/>
          <a:ext cx="866775" cy="0"/>
        </a:xfrm>
        <a:custGeom>
          <a:avLst/>
          <a:gdLst>
            <a:gd name="T0" fmla="*/ 38 w 38"/>
            <a:gd name="T1" fmla="*/ 11 h 11"/>
            <a:gd name="T2" fmla="*/ 20 w 38"/>
            <a:gd name="T3" fmla="*/ 0 h 11"/>
            <a:gd name="T4" fmla="*/ 0 w 38"/>
            <a:gd name="T5" fmla="*/ 0 h 11"/>
          </a:gdLst>
          <a:ahLst/>
          <a:cxnLst>
            <a:cxn ang="0">
              <a:pos x="T0" y="T1"/>
            </a:cxn>
            <a:cxn ang="0">
              <a:pos x="T2" y="T3"/>
            </a:cxn>
            <a:cxn ang="0">
              <a:pos x="T4" y="T5"/>
            </a:cxn>
          </a:cxnLst>
          <a:rect l="0" t="0" r="r" b="b"/>
          <a:pathLst>
            <a:path w="38" h="11">
              <a:moveTo>
                <a:pt x="38" y="11"/>
              </a:moveTo>
              <a:lnTo>
                <a:pt x="20" y="0"/>
              </a:lnTo>
              <a:lnTo>
                <a:pt x="0"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104775</xdr:colOff>
      <xdr:row>28</xdr:row>
      <xdr:rowOff>0</xdr:rowOff>
    </xdr:from>
    <xdr:to>
      <xdr:col>2</xdr:col>
      <xdr:colOff>361950</xdr:colOff>
      <xdr:row>28</xdr:row>
      <xdr:rowOff>0</xdr:rowOff>
    </xdr:to>
    <xdr:sp macro="" textlink="">
      <xdr:nvSpPr>
        <xdr:cNvPr id="57" name="Freeform 202"/>
        <xdr:cNvSpPr>
          <a:spLocks/>
        </xdr:cNvSpPr>
      </xdr:nvSpPr>
      <xdr:spPr bwMode="auto">
        <a:xfrm>
          <a:off x="714375" y="4533900"/>
          <a:ext cx="866775" cy="0"/>
        </a:xfrm>
        <a:custGeom>
          <a:avLst/>
          <a:gdLst>
            <a:gd name="T0" fmla="*/ 38 w 38"/>
            <a:gd name="T1" fmla="*/ 11 h 11"/>
            <a:gd name="T2" fmla="*/ 20 w 38"/>
            <a:gd name="T3" fmla="*/ 0 h 11"/>
            <a:gd name="T4" fmla="*/ 0 w 38"/>
            <a:gd name="T5" fmla="*/ 0 h 11"/>
          </a:gdLst>
          <a:ahLst/>
          <a:cxnLst>
            <a:cxn ang="0">
              <a:pos x="T0" y="T1"/>
            </a:cxn>
            <a:cxn ang="0">
              <a:pos x="T2" y="T3"/>
            </a:cxn>
            <a:cxn ang="0">
              <a:pos x="T4" y="T5"/>
            </a:cxn>
          </a:cxnLst>
          <a:rect l="0" t="0" r="r" b="b"/>
          <a:pathLst>
            <a:path w="38" h="11">
              <a:moveTo>
                <a:pt x="38" y="11"/>
              </a:moveTo>
              <a:lnTo>
                <a:pt x="20" y="0"/>
              </a:lnTo>
              <a:lnTo>
                <a:pt x="0"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0</xdr:colOff>
      <xdr:row>28</xdr:row>
      <xdr:rowOff>0</xdr:rowOff>
    </xdr:from>
    <xdr:to>
      <xdr:col>2</xdr:col>
      <xdr:colOff>0</xdr:colOff>
      <xdr:row>28</xdr:row>
      <xdr:rowOff>0</xdr:rowOff>
    </xdr:to>
    <xdr:sp macro="" textlink="">
      <xdr:nvSpPr>
        <xdr:cNvPr id="58" name="Line 203"/>
        <xdr:cNvSpPr>
          <a:spLocks noChangeShapeType="1"/>
        </xdr:cNvSpPr>
      </xdr:nvSpPr>
      <xdr:spPr bwMode="auto">
        <a:xfrm flipV="1">
          <a:off x="609600" y="4533900"/>
          <a:ext cx="609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28</xdr:row>
      <xdr:rowOff>0</xdr:rowOff>
    </xdr:from>
    <xdr:to>
      <xdr:col>1</xdr:col>
      <xdr:colOff>142875</xdr:colOff>
      <xdr:row>28</xdr:row>
      <xdr:rowOff>0</xdr:rowOff>
    </xdr:to>
    <xdr:sp macro="" textlink="">
      <xdr:nvSpPr>
        <xdr:cNvPr id="59" name="Line 204"/>
        <xdr:cNvSpPr>
          <a:spLocks noChangeShapeType="1"/>
        </xdr:cNvSpPr>
      </xdr:nvSpPr>
      <xdr:spPr bwMode="auto">
        <a:xfrm flipH="1" flipV="1">
          <a:off x="619125" y="4533900"/>
          <a:ext cx="1333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28</xdr:row>
      <xdr:rowOff>0</xdr:rowOff>
    </xdr:from>
    <xdr:to>
      <xdr:col>1</xdr:col>
      <xdr:colOff>0</xdr:colOff>
      <xdr:row>28</xdr:row>
      <xdr:rowOff>0</xdr:rowOff>
    </xdr:to>
    <xdr:sp macro="" textlink="">
      <xdr:nvSpPr>
        <xdr:cNvPr id="60" name="Line 205"/>
        <xdr:cNvSpPr>
          <a:spLocks noChangeShapeType="1"/>
        </xdr:cNvSpPr>
      </xdr:nvSpPr>
      <xdr:spPr bwMode="auto">
        <a:xfrm flipV="1">
          <a:off x="609600" y="453390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428625</xdr:colOff>
      <xdr:row>28</xdr:row>
      <xdr:rowOff>0</xdr:rowOff>
    </xdr:from>
    <xdr:to>
      <xdr:col>2</xdr:col>
      <xdr:colOff>9525</xdr:colOff>
      <xdr:row>28</xdr:row>
      <xdr:rowOff>0</xdr:rowOff>
    </xdr:to>
    <xdr:sp macro="" textlink="">
      <xdr:nvSpPr>
        <xdr:cNvPr id="61" name="Line 207"/>
        <xdr:cNvSpPr>
          <a:spLocks noChangeShapeType="1"/>
        </xdr:cNvSpPr>
      </xdr:nvSpPr>
      <xdr:spPr bwMode="auto">
        <a:xfrm flipH="1">
          <a:off x="428625" y="4533900"/>
          <a:ext cx="800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28</xdr:row>
      <xdr:rowOff>0</xdr:rowOff>
    </xdr:from>
    <xdr:to>
      <xdr:col>1</xdr:col>
      <xdr:colOff>142875</xdr:colOff>
      <xdr:row>28</xdr:row>
      <xdr:rowOff>0</xdr:rowOff>
    </xdr:to>
    <xdr:sp macro="" textlink="">
      <xdr:nvSpPr>
        <xdr:cNvPr id="62" name="Line 208"/>
        <xdr:cNvSpPr>
          <a:spLocks noChangeShapeType="1"/>
        </xdr:cNvSpPr>
      </xdr:nvSpPr>
      <xdr:spPr bwMode="auto">
        <a:xfrm>
          <a:off x="609600" y="4533900"/>
          <a:ext cx="1428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142875</xdr:colOff>
      <xdr:row>28</xdr:row>
      <xdr:rowOff>0</xdr:rowOff>
    </xdr:from>
    <xdr:to>
      <xdr:col>1</xdr:col>
      <xdr:colOff>142875</xdr:colOff>
      <xdr:row>28</xdr:row>
      <xdr:rowOff>0</xdr:rowOff>
    </xdr:to>
    <xdr:sp macro="" textlink="">
      <xdr:nvSpPr>
        <xdr:cNvPr id="63" name="Line 209"/>
        <xdr:cNvSpPr>
          <a:spLocks noChangeShapeType="1"/>
        </xdr:cNvSpPr>
      </xdr:nvSpPr>
      <xdr:spPr bwMode="auto">
        <a:xfrm flipV="1">
          <a:off x="752475" y="453390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200025</xdr:colOff>
      <xdr:row>7</xdr:row>
      <xdr:rowOff>142875</xdr:rowOff>
    </xdr:from>
    <xdr:to>
      <xdr:col>2</xdr:col>
      <xdr:colOff>200025</xdr:colOff>
      <xdr:row>8</xdr:row>
      <xdr:rowOff>123825</xdr:rowOff>
    </xdr:to>
    <xdr:sp macro="" textlink="">
      <xdr:nvSpPr>
        <xdr:cNvPr id="64" name="Line 212"/>
        <xdr:cNvSpPr>
          <a:spLocks noChangeShapeType="1"/>
        </xdr:cNvSpPr>
      </xdr:nvSpPr>
      <xdr:spPr bwMode="auto">
        <a:xfrm>
          <a:off x="1419225" y="1276350"/>
          <a:ext cx="0"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381000</xdr:colOff>
      <xdr:row>28</xdr:row>
      <xdr:rowOff>0</xdr:rowOff>
    </xdr:from>
    <xdr:to>
      <xdr:col>5</xdr:col>
      <xdr:colOff>381000</xdr:colOff>
      <xdr:row>28</xdr:row>
      <xdr:rowOff>0</xdr:rowOff>
    </xdr:to>
    <xdr:sp macro="" textlink="">
      <xdr:nvSpPr>
        <xdr:cNvPr id="65" name="Line 217"/>
        <xdr:cNvSpPr>
          <a:spLocks noChangeShapeType="1"/>
        </xdr:cNvSpPr>
      </xdr:nvSpPr>
      <xdr:spPr bwMode="auto">
        <a:xfrm>
          <a:off x="3429000" y="4533900"/>
          <a:ext cx="0" cy="0"/>
        </a:xfrm>
        <a:prstGeom prst="line">
          <a:avLst/>
        </a:prstGeom>
        <a:noFill/>
        <a:ln w="19050">
          <a:solidFill>
            <a:srgbClr xmlns:mc="http://schemas.openxmlformats.org/markup-compatibility/2006" xmlns:a14="http://schemas.microsoft.com/office/drawing/2010/main" val="000000" mc:Ignorable="a14" a14:legacySpreadsheetColorIndex="64"/>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8</xdr:col>
      <xdr:colOff>209550</xdr:colOff>
      <xdr:row>5</xdr:row>
      <xdr:rowOff>76200</xdr:rowOff>
    </xdr:from>
    <xdr:to>
      <xdr:col>8</xdr:col>
      <xdr:colOff>247650</xdr:colOff>
      <xdr:row>11</xdr:row>
      <xdr:rowOff>104775</xdr:rowOff>
    </xdr:to>
    <xdr:sp macro="" textlink="">
      <xdr:nvSpPr>
        <xdr:cNvPr id="66" name="Line 221"/>
        <xdr:cNvSpPr>
          <a:spLocks noChangeShapeType="1"/>
        </xdr:cNvSpPr>
      </xdr:nvSpPr>
      <xdr:spPr bwMode="auto">
        <a:xfrm flipH="1" flipV="1">
          <a:off x="5086350" y="885825"/>
          <a:ext cx="38100"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190500</xdr:colOff>
      <xdr:row>13</xdr:row>
      <xdr:rowOff>133350</xdr:rowOff>
    </xdr:from>
    <xdr:to>
      <xdr:col>8</xdr:col>
      <xdr:colOff>219075</xdr:colOff>
      <xdr:row>19</xdr:row>
      <xdr:rowOff>95250</xdr:rowOff>
    </xdr:to>
    <xdr:sp macro="" textlink="">
      <xdr:nvSpPr>
        <xdr:cNvPr id="67" name="Line 222"/>
        <xdr:cNvSpPr>
          <a:spLocks noChangeShapeType="1"/>
        </xdr:cNvSpPr>
      </xdr:nvSpPr>
      <xdr:spPr bwMode="auto">
        <a:xfrm flipH="1">
          <a:off x="5067300" y="2238375"/>
          <a:ext cx="28575" cy="933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57150</xdr:colOff>
      <xdr:row>24</xdr:row>
      <xdr:rowOff>28575</xdr:rowOff>
    </xdr:from>
    <xdr:to>
      <xdr:col>9</xdr:col>
      <xdr:colOff>342900</xdr:colOff>
      <xdr:row>24</xdr:row>
      <xdr:rowOff>104775</xdr:rowOff>
    </xdr:to>
    <xdr:sp macro="" textlink="">
      <xdr:nvSpPr>
        <xdr:cNvPr id="68" name="Line 224"/>
        <xdr:cNvSpPr>
          <a:spLocks noChangeShapeType="1"/>
        </xdr:cNvSpPr>
      </xdr:nvSpPr>
      <xdr:spPr bwMode="auto">
        <a:xfrm flipV="1">
          <a:off x="3105150" y="3914775"/>
          <a:ext cx="272415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66675</xdr:colOff>
      <xdr:row>51</xdr:row>
      <xdr:rowOff>76200</xdr:rowOff>
    </xdr:from>
    <xdr:to>
      <xdr:col>5</xdr:col>
      <xdr:colOff>190500</xdr:colOff>
      <xdr:row>52</xdr:row>
      <xdr:rowOff>47625</xdr:rowOff>
    </xdr:to>
    <xdr:sp macro="" textlink="">
      <xdr:nvSpPr>
        <xdr:cNvPr id="69" name="Oval 225"/>
        <xdr:cNvSpPr>
          <a:spLocks noChangeArrowheads="1"/>
        </xdr:cNvSpPr>
      </xdr:nvSpPr>
      <xdr:spPr bwMode="auto">
        <a:xfrm>
          <a:off x="3114675" y="8334375"/>
          <a:ext cx="123825" cy="133350"/>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17</xdr:col>
      <xdr:colOff>133350</xdr:colOff>
      <xdr:row>51</xdr:row>
      <xdr:rowOff>57150</xdr:rowOff>
    </xdr:from>
    <xdr:to>
      <xdr:col>17</xdr:col>
      <xdr:colOff>361950</xdr:colOff>
      <xdr:row>52</xdr:row>
      <xdr:rowOff>114300</xdr:rowOff>
    </xdr:to>
    <xdr:sp macro="" textlink="">
      <xdr:nvSpPr>
        <xdr:cNvPr id="70" name="Oval 226"/>
        <xdr:cNvSpPr>
          <a:spLocks noChangeArrowheads="1"/>
        </xdr:cNvSpPr>
      </xdr:nvSpPr>
      <xdr:spPr bwMode="auto">
        <a:xfrm>
          <a:off x="10496550" y="8315325"/>
          <a:ext cx="228600" cy="219075"/>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5</xdr:col>
      <xdr:colOff>266700</xdr:colOff>
      <xdr:row>30</xdr:row>
      <xdr:rowOff>95250</xdr:rowOff>
    </xdr:from>
    <xdr:to>
      <xdr:col>6</xdr:col>
      <xdr:colOff>19050</xdr:colOff>
      <xdr:row>31</xdr:row>
      <xdr:rowOff>123825</xdr:rowOff>
    </xdr:to>
    <xdr:sp macro="" textlink="">
      <xdr:nvSpPr>
        <xdr:cNvPr id="71" name="Oval 227"/>
        <xdr:cNvSpPr>
          <a:spLocks noChangeArrowheads="1"/>
        </xdr:cNvSpPr>
      </xdr:nvSpPr>
      <xdr:spPr bwMode="auto">
        <a:xfrm>
          <a:off x="3314700" y="4953000"/>
          <a:ext cx="361950" cy="190500"/>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16</xdr:col>
      <xdr:colOff>352425</xdr:colOff>
      <xdr:row>30</xdr:row>
      <xdr:rowOff>142875</xdr:rowOff>
    </xdr:from>
    <xdr:to>
      <xdr:col>17</xdr:col>
      <xdr:colOff>114300</xdr:colOff>
      <xdr:row>32</xdr:row>
      <xdr:rowOff>47625</xdr:rowOff>
    </xdr:to>
    <xdr:sp macro="" textlink="">
      <xdr:nvSpPr>
        <xdr:cNvPr id="72" name="Oval 228"/>
        <xdr:cNvSpPr>
          <a:spLocks noChangeArrowheads="1"/>
        </xdr:cNvSpPr>
      </xdr:nvSpPr>
      <xdr:spPr bwMode="auto">
        <a:xfrm>
          <a:off x="10106025" y="5000625"/>
          <a:ext cx="371475" cy="228600"/>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5</xdr:col>
      <xdr:colOff>400050</xdr:colOff>
      <xdr:row>31</xdr:row>
      <xdr:rowOff>104775</xdr:rowOff>
    </xdr:from>
    <xdr:to>
      <xdr:col>8</xdr:col>
      <xdr:colOff>0</xdr:colOff>
      <xdr:row>35</xdr:row>
      <xdr:rowOff>0</xdr:rowOff>
    </xdr:to>
    <xdr:sp macro="" textlink="">
      <xdr:nvSpPr>
        <xdr:cNvPr id="73" name="Line 229"/>
        <xdr:cNvSpPr>
          <a:spLocks noChangeShapeType="1"/>
        </xdr:cNvSpPr>
      </xdr:nvSpPr>
      <xdr:spPr bwMode="auto">
        <a:xfrm flipH="1" flipV="1">
          <a:off x="3448050" y="5124450"/>
          <a:ext cx="1428750" cy="542925"/>
        </a:xfrm>
        <a:prstGeom prst="line">
          <a:avLst/>
        </a:prstGeom>
        <a:noFill/>
        <a:ln w="9525"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14</xdr:col>
      <xdr:colOff>361950</xdr:colOff>
      <xdr:row>32</xdr:row>
      <xdr:rowOff>28575</xdr:rowOff>
    </xdr:from>
    <xdr:to>
      <xdr:col>16</xdr:col>
      <xdr:colOff>352425</xdr:colOff>
      <xdr:row>35</xdr:row>
      <xdr:rowOff>0</xdr:rowOff>
    </xdr:to>
    <xdr:sp macro="" textlink="">
      <xdr:nvSpPr>
        <xdr:cNvPr id="74" name="Line 230"/>
        <xdr:cNvSpPr>
          <a:spLocks noChangeShapeType="1"/>
        </xdr:cNvSpPr>
      </xdr:nvSpPr>
      <xdr:spPr bwMode="auto">
        <a:xfrm flipV="1">
          <a:off x="8896350" y="5210175"/>
          <a:ext cx="1209675" cy="457200"/>
        </a:xfrm>
        <a:prstGeom prst="line">
          <a:avLst/>
        </a:prstGeom>
        <a:noFill/>
        <a:ln w="9525" cap="rnd">
          <a:solidFill>
            <a:srgbClr xmlns:mc="http://schemas.openxmlformats.org/markup-compatibility/2006" xmlns:a14="http://schemas.microsoft.com/office/drawing/2010/main" val="000000" mc:Ignorable="a14" a14:legacySpreadsheetColorIndex="64"/>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5</xdr:col>
      <xdr:colOff>190500</xdr:colOff>
      <xdr:row>48</xdr:row>
      <xdr:rowOff>161925</xdr:rowOff>
    </xdr:from>
    <xdr:to>
      <xdr:col>7</xdr:col>
      <xdr:colOff>228600</xdr:colOff>
      <xdr:row>51</xdr:row>
      <xdr:rowOff>104775</xdr:rowOff>
    </xdr:to>
    <xdr:sp macro="" textlink="">
      <xdr:nvSpPr>
        <xdr:cNvPr id="75" name="Line 231"/>
        <xdr:cNvSpPr>
          <a:spLocks noChangeShapeType="1"/>
        </xdr:cNvSpPr>
      </xdr:nvSpPr>
      <xdr:spPr bwMode="auto">
        <a:xfrm flipH="1">
          <a:off x="3238500" y="7934325"/>
          <a:ext cx="1257300" cy="428625"/>
        </a:xfrm>
        <a:prstGeom prst="line">
          <a:avLst/>
        </a:prstGeom>
        <a:noFill/>
        <a:ln w="9525" cap="rnd">
          <a:solidFill>
            <a:srgbClr xmlns:mc="http://schemas.openxmlformats.org/markup-compatibility/2006" xmlns:a14="http://schemas.microsoft.com/office/drawing/2010/main" val="000000" mc:Ignorable="a14" a14:legacySpreadsheetColorIndex="64"/>
          </a:solidFill>
          <a:prstDash val="sysDot"/>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14</xdr:col>
      <xdr:colOff>371475</xdr:colOff>
      <xdr:row>49</xdr:row>
      <xdr:rowOff>0</xdr:rowOff>
    </xdr:from>
    <xdr:to>
      <xdr:col>17</xdr:col>
      <xdr:colOff>152400</xdr:colOff>
      <xdr:row>51</xdr:row>
      <xdr:rowOff>85725</xdr:rowOff>
    </xdr:to>
    <xdr:sp macro="" textlink="">
      <xdr:nvSpPr>
        <xdr:cNvPr id="76" name="Line 232"/>
        <xdr:cNvSpPr>
          <a:spLocks noChangeShapeType="1"/>
        </xdr:cNvSpPr>
      </xdr:nvSpPr>
      <xdr:spPr bwMode="auto">
        <a:xfrm>
          <a:off x="8905875" y="7934325"/>
          <a:ext cx="1609725" cy="409575"/>
        </a:xfrm>
        <a:prstGeom prst="line">
          <a:avLst/>
        </a:prstGeom>
        <a:noFill/>
        <a:ln w="9525" cap="rnd">
          <a:solidFill>
            <a:srgbClr xmlns:mc="http://schemas.openxmlformats.org/markup-compatibility/2006" xmlns:a14="http://schemas.microsoft.com/office/drawing/2010/main" val="000000" mc:Ignorable="a14" a14:legacySpreadsheetColorIndex="64"/>
          </a:solidFill>
          <a:prstDash val="sysDot"/>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600075</xdr:colOff>
      <xdr:row>1</xdr:row>
      <xdr:rowOff>28575</xdr:rowOff>
    </xdr:from>
    <xdr:to>
      <xdr:col>5</xdr:col>
      <xdr:colOff>238125</xdr:colOff>
      <xdr:row>1</xdr:row>
      <xdr:rowOff>114300</xdr:rowOff>
    </xdr:to>
    <xdr:sp macro="" textlink="">
      <xdr:nvSpPr>
        <xdr:cNvPr id="2" name="Line 17"/>
        <xdr:cNvSpPr>
          <a:spLocks noChangeShapeType="1"/>
        </xdr:cNvSpPr>
      </xdr:nvSpPr>
      <xdr:spPr bwMode="auto">
        <a:xfrm flipH="1">
          <a:off x="1819275" y="190500"/>
          <a:ext cx="1466850" cy="85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238125</xdr:colOff>
      <xdr:row>4</xdr:row>
      <xdr:rowOff>76200</xdr:rowOff>
    </xdr:from>
    <xdr:to>
      <xdr:col>9</xdr:col>
      <xdr:colOff>28575</xdr:colOff>
      <xdr:row>4</xdr:row>
      <xdr:rowOff>76200</xdr:rowOff>
    </xdr:to>
    <xdr:sp macro="" textlink="">
      <xdr:nvSpPr>
        <xdr:cNvPr id="3" name="Line 25"/>
        <xdr:cNvSpPr>
          <a:spLocks noChangeShapeType="1"/>
        </xdr:cNvSpPr>
      </xdr:nvSpPr>
      <xdr:spPr bwMode="auto">
        <a:xfrm flipH="1" flipV="1">
          <a:off x="4505325" y="723900"/>
          <a:ext cx="1009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133350</xdr:colOff>
      <xdr:row>4</xdr:row>
      <xdr:rowOff>76200</xdr:rowOff>
    </xdr:from>
    <xdr:to>
      <xdr:col>15</xdr:col>
      <xdr:colOff>0</xdr:colOff>
      <xdr:row>4</xdr:row>
      <xdr:rowOff>76200</xdr:rowOff>
    </xdr:to>
    <xdr:sp macro="" textlink="">
      <xdr:nvSpPr>
        <xdr:cNvPr id="4" name="Line 30"/>
        <xdr:cNvSpPr>
          <a:spLocks noChangeShapeType="1"/>
        </xdr:cNvSpPr>
      </xdr:nvSpPr>
      <xdr:spPr bwMode="auto">
        <a:xfrm flipV="1">
          <a:off x="8667750" y="723900"/>
          <a:ext cx="476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104775</xdr:colOff>
      <xdr:row>47</xdr:row>
      <xdr:rowOff>57150</xdr:rowOff>
    </xdr:from>
    <xdr:to>
      <xdr:col>10</xdr:col>
      <xdr:colOff>247650</xdr:colOff>
      <xdr:row>47</xdr:row>
      <xdr:rowOff>57150</xdr:rowOff>
    </xdr:to>
    <xdr:sp macro="" textlink="">
      <xdr:nvSpPr>
        <xdr:cNvPr id="5" name="Line 71"/>
        <xdr:cNvSpPr>
          <a:spLocks noChangeShapeType="1"/>
        </xdr:cNvSpPr>
      </xdr:nvSpPr>
      <xdr:spPr bwMode="auto">
        <a:xfrm flipH="1">
          <a:off x="4981575" y="7667625"/>
          <a:ext cx="13620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161925</xdr:colOff>
      <xdr:row>47</xdr:row>
      <xdr:rowOff>66675</xdr:rowOff>
    </xdr:from>
    <xdr:to>
      <xdr:col>14</xdr:col>
      <xdr:colOff>285750</xdr:colOff>
      <xdr:row>47</xdr:row>
      <xdr:rowOff>66675</xdr:rowOff>
    </xdr:to>
    <xdr:sp macro="" textlink="">
      <xdr:nvSpPr>
        <xdr:cNvPr id="6" name="Line 72"/>
        <xdr:cNvSpPr>
          <a:spLocks noChangeShapeType="1"/>
        </xdr:cNvSpPr>
      </xdr:nvSpPr>
      <xdr:spPr bwMode="auto">
        <a:xfrm flipH="1">
          <a:off x="7477125" y="7677150"/>
          <a:ext cx="1343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123825</xdr:colOff>
      <xdr:row>47</xdr:row>
      <xdr:rowOff>133350</xdr:rowOff>
    </xdr:from>
    <xdr:to>
      <xdr:col>8</xdr:col>
      <xdr:colOff>123825</xdr:colOff>
      <xdr:row>60</xdr:row>
      <xdr:rowOff>19050</xdr:rowOff>
    </xdr:to>
    <xdr:sp macro="" textlink="">
      <xdr:nvSpPr>
        <xdr:cNvPr id="7" name="Line 73"/>
        <xdr:cNvSpPr>
          <a:spLocks noChangeShapeType="1"/>
        </xdr:cNvSpPr>
      </xdr:nvSpPr>
      <xdr:spPr bwMode="auto">
        <a:xfrm>
          <a:off x="5000625" y="7743825"/>
          <a:ext cx="0" cy="19907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171450</xdr:colOff>
      <xdr:row>60</xdr:row>
      <xdr:rowOff>95250</xdr:rowOff>
    </xdr:from>
    <xdr:to>
      <xdr:col>10</xdr:col>
      <xdr:colOff>371475</xdr:colOff>
      <xdr:row>60</xdr:row>
      <xdr:rowOff>95250</xdr:rowOff>
    </xdr:to>
    <xdr:sp macro="" textlink="">
      <xdr:nvSpPr>
        <xdr:cNvPr id="8" name="Line 74"/>
        <xdr:cNvSpPr>
          <a:spLocks noChangeShapeType="1"/>
        </xdr:cNvSpPr>
      </xdr:nvSpPr>
      <xdr:spPr bwMode="auto">
        <a:xfrm>
          <a:off x="5048250" y="9810750"/>
          <a:ext cx="14192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295275</xdr:colOff>
      <xdr:row>48</xdr:row>
      <xdr:rowOff>0</xdr:rowOff>
    </xdr:from>
    <xdr:to>
      <xdr:col>14</xdr:col>
      <xdr:colOff>295275</xdr:colOff>
      <xdr:row>60</xdr:row>
      <xdr:rowOff>57150</xdr:rowOff>
    </xdr:to>
    <xdr:sp macro="" textlink="">
      <xdr:nvSpPr>
        <xdr:cNvPr id="9" name="Line 75"/>
        <xdr:cNvSpPr>
          <a:spLocks noChangeShapeType="1"/>
        </xdr:cNvSpPr>
      </xdr:nvSpPr>
      <xdr:spPr bwMode="auto">
        <a:xfrm flipV="1">
          <a:off x="8829675" y="7772400"/>
          <a:ext cx="0" cy="2000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47625</xdr:colOff>
      <xdr:row>60</xdr:row>
      <xdr:rowOff>95250</xdr:rowOff>
    </xdr:from>
    <xdr:to>
      <xdr:col>14</xdr:col>
      <xdr:colOff>276225</xdr:colOff>
      <xdr:row>60</xdr:row>
      <xdr:rowOff>95250</xdr:rowOff>
    </xdr:to>
    <xdr:sp macro="" textlink="">
      <xdr:nvSpPr>
        <xdr:cNvPr id="10" name="Line 76"/>
        <xdr:cNvSpPr>
          <a:spLocks noChangeShapeType="1"/>
        </xdr:cNvSpPr>
      </xdr:nvSpPr>
      <xdr:spPr bwMode="auto">
        <a:xfrm>
          <a:off x="7362825" y="9810750"/>
          <a:ext cx="1447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28575</xdr:colOff>
      <xdr:row>4</xdr:row>
      <xdr:rowOff>85725</xdr:rowOff>
    </xdr:from>
    <xdr:to>
      <xdr:col>10</xdr:col>
      <xdr:colOff>361950</xdr:colOff>
      <xdr:row>4</xdr:row>
      <xdr:rowOff>85725</xdr:rowOff>
    </xdr:to>
    <xdr:sp macro="" textlink="">
      <xdr:nvSpPr>
        <xdr:cNvPr id="11" name="Line 78"/>
        <xdr:cNvSpPr>
          <a:spLocks noChangeShapeType="1"/>
        </xdr:cNvSpPr>
      </xdr:nvSpPr>
      <xdr:spPr bwMode="auto">
        <a:xfrm>
          <a:off x="6124575" y="733425"/>
          <a:ext cx="3333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9525</xdr:colOff>
      <xdr:row>4</xdr:row>
      <xdr:rowOff>85725</xdr:rowOff>
    </xdr:from>
    <xdr:to>
      <xdr:col>12</xdr:col>
      <xdr:colOff>361950</xdr:colOff>
      <xdr:row>4</xdr:row>
      <xdr:rowOff>85725</xdr:rowOff>
    </xdr:to>
    <xdr:sp macro="" textlink="">
      <xdr:nvSpPr>
        <xdr:cNvPr id="12" name="Line 79"/>
        <xdr:cNvSpPr>
          <a:spLocks noChangeShapeType="1"/>
        </xdr:cNvSpPr>
      </xdr:nvSpPr>
      <xdr:spPr bwMode="auto">
        <a:xfrm flipH="1">
          <a:off x="7324725" y="733425"/>
          <a:ext cx="3524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409575</xdr:colOff>
      <xdr:row>53</xdr:row>
      <xdr:rowOff>123825</xdr:rowOff>
    </xdr:from>
    <xdr:to>
      <xdr:col>7</xdr:col>
      <xdr:colOff>152400</xdr:colOff>
      <xdr:row>53</xdr:row>
      <xdr:rowOff>123825</xdr:rowOff>
    </xdr:to>
    <xdr:sp macro="" textlink="">
      <xdr:nvSpPr>
        <xdr:cNvPr id="13" name="Line 97"/>
        <xdr:cNvSpPr>
          <a:spLocks noChangeShapeType="1"/>
        </xdr:cNvSpPr>
      </xdr:nvSpPr>
      <xdr:spPr bwMode="auto">
        <a:xfrm flipH="1">
          <a:off x="3457575" y="8705850"/>
          <a:ext cx="962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15</xdr:col>
      <xdr:colOff>180975</xdr:colOff>
      <xdr:row>53</xdr:row>
      <xdr:rowOff>114300</xdr:rowOff>
    </xdr:from>
    <xdr:to>
      <xdr:col>17</xdr:col>
      <xdr:colOff>114300</xdr:colOff>
      <xdr:row>53</xdr:row>
      <xdr:rowOff>114300</xdr:rowOff>
    </xdr:to>
    <xdr:sp macro="" textlink="">
      <xdr:nvSpPr>
        <xdr:cNvPr id="14" name="Line 98"/>
        <xdr:cNvSpPr>
          <a:spLocks noChangeShapeType="1"/>
        </xdr:cNvSpPr>
      </xdr:nvSpPr>
      <xdr:spPr bwMode="auto">
        <a:xfrm>
          <a:off x="9324975" y="8696325"/>
          <a:ext cx="1152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57150</xdr:colOff>
      <xdr:row>62</xdr:row>
      <xdr:rowOff>57150</xdr:rowOff>
    </xdr:from>
    <xdr:to>
      <xdr:col>11</xdr:col>
      <xdr:colOff>57150</xdr:colOff>
      <xdr:row>64</xdr:row>
      <xdr:rowOff>19050</xdr:rowOff>
    </xdr:to>
    <xdr:sp macro="" textlink="">
      <xdr:nvSpPr>
        <xdr:cNvPr id="15" name="Line 99"/>
        <xdr:cNvSpPr>
          <a:spLocks noChangeShapeType="1"/>
        </xdr:cNvSpPr>
      </xdr:nvSpPr>
      <xdr:spPr bwMode="auto">
        <a:xfrm>
          <a:off x="6762750" y="10096500"/>
          <a:ext cx="0" cy="285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11</xdr:col>
      <xdr:colOff>76200</xdr:colOff>
      <xdr:row>42</xdr:row>
      <xdr:rowOff>123825</xdr:rowOff>
    </xdr:from>
    <xdr:to>
      <xdr:col>11</xdr:col>
      <xdr:colOff>76200</xdr:colOff>
      <xdr:row>45</xdr:row>
      <xdr:rowOff>19050</xdr:rowOff>
    </xdr:to>
    <xdr:sp macro="" textlink="">
      <xdr:nvSpPr>
        <xdr:cNvPr id="16" name="Line 100"/>
        <xdr:cNvSpPr>
          <a:spLocks noChangeShapeType="1"/>
        </xdr:cNvSpPr>
      </xdr:nvSpPr>
      <xdr:spPr bwMode="auto">
        <a:xfrm flipV="1">
          <a:off x="6781800" y="6924675"/>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15</xdr:col>
      <xdr:colOff>133350</xdr:colOff>
      <xdr:row>4</xdr:row>
      <xdr:rowOff>142875</xdr:rowOff>
    </xdr:from>
    <xdr:to>
      <xdr:col>16</xdr:col>
      <xdr:colOff>152400</xdr:colOff>
      <xdr:row>11</xdr:row>
      <xdr:rowOff>76200</xdr:rowOff>
    </xdr:to>
    <xdr:sp macro="" textlink="">
      <xdr:nvSpPr>
        <xdr:cNvPr id="17" name="Line 109"/>
        <xdr:cNvSpPr>
          <a:spLocks noChangeShapeType="1"/>
        </xdr:cNvSpPr>
      </xdr:nvSpPr>
      <xdr:spPr bwMode="auto">
        <a:xfrm flipH="1" flipV="1">
          <a:off x="9277350" y="790575"/>
          <a:ext cx="628650" cy="10668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15</xdr:col>
      <xdr:colOff>142875</xdr:colOff>
      <xdr:row>13</xdr:row>
      <xdr:rowOff>38100</xdr:rowOff>
    </xdr:from>
    <xdr:to>
      <xdr:col>16</xdr:col>
      <xdr:colOff>180975</xdr:colOff>
      <xdr:row>19</xdr:row>
      <xdr:rowOff>152400</xdr:rowOff>
    </xdr:to>
    <xdr:sp macro="" textlink="">
      <xdr:nvSpPr>
        <xdr:cNvPr id="18" name="Line 110"/>
        <xdr:cNvSpPr>
          <a:spLocks noChangeShapeType="1"/>
        </xdr:cNvSpPr>
      </xdr:nvSpPr>
      <xdr:spPr bwMode="auto">
        <a:xfrm flipH="1">
          <a:off x="9286875" y="2143125"/>
          <a:ext cx="647700" cy="10858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152400</xdr:colOff>
      <xdr:row>22</xdr:row>
      <xdr:rowOff>76200</xdr:rowOff>
    </xdr:from>
    <xdr:to>
      <xdr:col>12</xdr:col>
      <xdr:colOff>152400</xdr:colOff>
      <xdr:row>24</xdr:row>
      <xdr:rowOff>152400</xdr:rowOff>
    </xdr:to>
    <xdr:sp macro="" textlink="">
      <xdr:nvSpPr>
        <xdr:cNvPr id="19" name="Line 111"/>
        <xdr:cNvSpPr>
          <a:spLocks noChangeShapeType="1"/>
        </xdr:cNvSpPr>
      </xdr:nvSpPr>
      <xdr:spPr bwMode="auto">
        <a:xfrm>
          <a:off x="7467600" y="3638550"/>
          <a:ext cx="0" cy="4000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133350</xdr:colOff>
      <xdr:row>19</xdr:row>
      <xdr:rowOff>152400</xdr:rowOff>
    </xdr:from>
    <xdr:to>
      <xdr:col>12</xdr:col>
      <xdr:colOff>142875</xdr:colOff>
      <xdr:row>20</xdr:row>
      <xdr:rowOff>152400</xdr:rowOff>
    </xdr:to>
    <xdr:sp macro="" textlink="">
      <xdr:nvSpPr>
        <xdr:cNvPr id="20" name="Line 112"/>
        <xdr:cNvSpPr>
          <a:spLocks noChangeShapeType="1"/>
        </xdr:cNvSpPr>
      </xdr:nvSpPr>
      <xdr:spPr bwMode="auto">
        <a:xfrm flipH="1" flipV="1">
          <a:off x="7448550" y="3228975"/>
          <a:ext cx="9525"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219075</xdr:colOff>
      <xdr:row>23</xdr:row>
      <xdr:rowOff>76200</xdr:rowOff>
    </xdr:from>
    <xdr:to>
      <xdr:col>13</xdr:col>
      <xdr:colOff>38100</xdr:colOff>
      <xdr:row>23</xdr:row>
      <xdr:rowOff>133350</xdr:rowOff>
    </xdr:to>
    <xdr:sp macro="" textlink="">
      <xdr:nvSpPr>
        <xdr:cNvPr id="21" name="Line 119"/>
        <xdr:cNvSpPr>
          <a:spLocks noChangeShapeType="1"/>
        </xdr:cNvSpPr>
      </xdr:nvSpPr>
      <xdr:spPr bwMode="auto">
        <a:xfrm flipH="1">
          <a:off x="7534275" y="3800475"/>
          <a:ext cx="428625" cy="571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114300</xdr:colOff>
      <xdr:row>20</xdr:row>
      <xdr:rowOff>161925</xdr:rowOff>
    </xdr:from>
    <xdr:to>
      <xdr:col>10</xdr:col>
      <xdr:colOff>361950</xdr:colOff>
      <xdr:row>20</xdr:row>
      <xdr:rowOff>161925</xdr:rowOff>
    </xdr:to>
    <xdr:sp macro="" textlink="">
      <xdr:nvSpPr>
        <xdr:cNvPr id="22" name="Line 120"/>
        <xdr:cNvSpPr>
          <a:spLocks noChangeShapeType="1"/>
        </xdr:cNvSpPr>
      </xdr:nvSpPr>
      <xdr:spPr bwMode="auto">
        <a:xfrm flipV="1">
          <a:off x="6210300" y="3400425"/>
          <a:ext cx="247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28575</xdr:colOff>
      <xdr:row>18</xdr:row>
      <xdr:rowOff>38100</xdr:rowOff>
    </xdr:from>
    <xdr:to>
      <xdr:col>9</xdr:col>
      <xdr:colOff>342900</xdr:colOff>
      <xdr:row>23</xdr:row>
      <xdr:rowOff>85725</xdr:rowOff>
    </xdr:to>
    <xdr:sp macro="" textlink="">
      <xdr:nvSpPr>
        <xdr:cNvPr id="23" name="Line 121"/>
        <xdr:cNvSpPr>
          <a:spLocks noChangeShapeType="1"/>
        </xdr:cNvSpPr>
      </xdr:nvSpPr>
      <xdr:spPr bwMode="auto">
        <a:xfrm>
          <a:off x="3076575" y="2952750"/>
          <a:ext cx="2752725" cy="857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371475</xdr:colOff>
      <xdr:row>12</xdr:row>
      <xdr:rowOff>38100</xdr:rowOff>
    </xdr:from>
    <xdr:to>
      <xdr:col>11</xdr:col>
      <xdr:colOff>104775</xdr:colOff>
      <xdr:row>12</xdr:row>
      <xdr:rowOff>114300</xdr:rowOff>
    </xdr:to>
    <xdr:sp macro="" textlink="">
      <xdr:nvSpPr>
        <xdr:cNvPr id="24" name="Oval 123"/>
        <xdr:cNvSpPr>
          <a:spLocks noChangeArrowheads="1"/>
        </xdr:cNvSpPr>
      </xdr:nvSpPr>
      <xdr:spPr bwMode="auto">
        <a:xfrm>
          <a:off x="6467475" y="1981200"/>
          <a:ext cx="342900" cy="76200"/>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10</xdr:col>
      <xdr:colOff>276225</xdr:colOff>
      <xdr:row>24</xdr:row>
      <xdr:rowOff>9525</xdr:rowOff>
    </xdr:from>
    <xdr:to>
      <xdr:col>10</xdr:col>
      <xdr:colOff>352425</xdr:colOff>
      <xdr:row>24</xdr:row>
      <xdr:rowOff>104775</xdr:rowOff>
    </xdr:to>
    <xdr:sp macro="" textlink="">
      <xdr:nvSpPr>
        <xdr:cNvPr id="25" name="Oval 124"/>
        <xdr:cNvSpPr>
          <a:spLocks noChangeArrowheads="1"/>
        </xdr:cNvSpPr>
      </xdr:nvSpPr>
      <xdr:spPr bwMode="auto">
        <a:xfrm>
          <a:off x="6372225" y="3895725"/>
          <a:ext cx="76200" cy="95250"/>
        </a:xfrm>
        <a:prstGeom prst="ellipse">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10</xdr:col>
      <xdr:colOff>76200</xdr:colOff>
      <xdr:row>23</xdr:row>
      <xdr:rowOff>95250</xdr:rowOff>
    </xdr:from>
    <xdr:to>
      <xdr:col>10</xdr:col>
      <xdr:colOff>304800</xdr:colOff>
      <xdr:row>24</xdr:row>
      <xdr:rowOff>9525</xdr:rowOff>
    </xdr:to>
    <xdr:sp macro="" textlink="">
      <xdr:nvSpPr>
        <xdr:cNvPr id="26" name="Line 127"/>
        <xdr:cNvSpPr>
          <a:spLocks noChangeShapeType="1"/>
        </xdr:cNvSpPr>
      </xdr:nvSpPr>
      <xdr:spPr bwMode="auto">
        <a:xfrm flipH="1" flipV="1">
          <a:off x="6172200" y="3819525"/>
          <a:ext cx="228600" cy="762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76200</xdr:colOff>
      <xdr:row>24</xdr:row>
      <xdr:rowOff>19050</xdr:rowOff>
    </xdr:from>
    <xdr:to>
      <xdr:col>10</xdr:col>
      <xdr:colOff>323850</xdr:colOff>
      <xdr:row>24</xdr:row>
      <xdr:rowOff>114300</xdr:rowOff>
    </xdr:to>
    <xdr:sp macro="" textlink="">
      <xdr:nvSpPr>
        <xdr:cNvPr id="27" name="Line 128"/>
        <xdr:cNvSpPr>
          <a:spLocks noChangeShapeType="1"/>
        </xdr:cNvSpPr>
      </xdr:nvSpPr>
      <xdr:spPr bwMode="auto">
        <a:xfrm flipH="1" flipV="1">
          <a:off x="6172200" y="3905250"/>
          <a:ext cx="247650" cy="95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314325</xdr:colOff>
      <xdr:row>23</xdr:row>
      <xdr:rowOff>152400</xdr:rowOff>
    </xdr:from>
    <xdr:to>
      <xdr:col>11</xdr:col>
      <xdr:colOff>19050</xdr:colOff>
      <xdr:row>24</xdr:row>
      <xdr:rowOff>19050</xdr:rowOff>
    </xdr:to>
    <xdr:sp macro="" textlink="">
      <xdr:nvSpPr>
        <xdr:cNvPr id="28" name="Line 129"/>
        <xdr:cNvSpPr>
          <a:spLocks noChangeShapeType="1"/>
        </xdr:cNvSpPr>
      </xdr:nvSpPr>
      <xdr:spPr bwMode="auto">
        <a:xfrm flipV="1">
          <a:off x="6410325" y="3876675"/>
          <a:ext cx="314325" cy="285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323850</xdr:colOff>
      <xdr:row>24</xdr:row>
      <xdr:rowOff>19050</xdr:rowOff>
    </xdr:from>
    <xdr:to>
      <xdr:col>12</xdr:col>
      <xdr:colOff>0</xdr:colOff>
      <xdr:row>24</xdr:row>
      <xdr:rowOff>57150</xdr:rowOff>
    </xdr:to>
    <xdr:sp macro="" textlink="">
      <xdr:nvSpPr>
        <xdr:cNvPr id="29" name="Line 130"/>
        <xdr:cNvSpPr>
          <a:spLocks noChangeShapeType="1"/>
        </xdr:cNvSpPr>
      </xdr:nvSpPr>
      <xdr:spPr bwMode="auto">
        <a:xfrm flipV="1">
          <a:off x="6419850" y="3905250"/>
          <a:ext cx="895350" cy="381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295275</xdr:colOff>
      <xdr:row>4</xdr:row>
      <xdr:rowOff>133350</xdr:rowOff>
    </xdr:from>
    <xdr:to>
      <xdr:col>12</xdr:col>
      <xdr:colOff>47625</xdr:colOff>
      <xdr:row>5</xdr:row>
      <xdr:rowOff>66675</xdr:rowOff>
    </xdr:to>
    <xdr:sp macro="" textlink="">
      <xdr:nvSpPr>
        <xdr:cNvPr id="30" name="Rectangle 131"/>
        <xdr:cNvSpPr>
          <a:spLocks noChangeArrowheads="1"/>
        </xdr:cNvSpPr>
      </xdr:nvSpPr>
      <xdr:spPr bwMode="auto">
        <a:xfrm>
          <a:off x="6391275" y="781050"/>
          <a:ext cx="971550" cy="95250"/>
        </a:xfrm>
        <a:prstGeom prst="rect">
          <a:avLst/>
        </a:prstGeom>
        <a:solidFill>
          <a:srgbClr xmlns:mc="http://schemas.openxmlformats.org/markup-compatibility/2006" xmlns:a14="http://schemas.microsoft.com/office/drawing/2010/main" val="FFFFFF" mc:Ignorable="a14" a14:legacySpreadsheetColorIndex="9">
            <a:alpha val="50000"/>
          </a:srgbClr>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10</xdr:col>
      <xdr:colOff>266700</xdr:colOff>
      <xdr:row>19</xdr:row>
      <xdr:rowOff>133350</xdr:rowOff>
    </xdr:from>
    <xdr:to>
      <xdr:col>12</xdr:col>
      <xdr:colOff>95250</xdr:colOff>
      <xdr:row>20</xdr:row>
      <xdr:rowOff>57150</xdr:rowOff>
    </xdr:to>
    <xdr:sp macro="" textlink="">
      <xdr:nvSpPr>
        <xdr:cNvPr id="31" name="Rectangle 132"/>
        <xdr:cNvSpPr>
          <a:spLocks noChangeArrowheads="1"/>
        </xdr:cNvSpPr>
      </xdr:nvSpPr>
      <xdr:spPr bwMode="auto">
        <a:xfrm>
          <a:off x="6362700" y="3209925"/>
          <a:ext cx="1047750" cy="85725"/>
        </a:xfrm>
        <a:prstGeom prst="rect">
          <a:avLst/>
        </a:prstGeom>
        <a:solidFill>
          <a:srgbClr xmlns:mc="http://schemas.openxmlformats.org/markup-compatibility/2006" xmlns:a14="http://schemas.microsoft.com/office/drawing/2010/main" val="FFFFFF" mc:Ignorable="a14" a14:legacySpreadsheetColorIndex="9">
            <a:alpha val="50000"/>
          </a:srgbClr>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12</xdr:col>
      <xdr:colOff>19050</xdr:colOff>
      <xdr:row>34</xdr:row>
      <xdr:rowOff>0</xdr:rowOff>
    </xdr:from>
    <xdr:to>
      <xdr:col>13</xdr:col>
      <xdr:colOff>0</xdr:colOff>
      <xdr:row>34</xdr:row>
      <xdr:rowOff>66675</xdr:rowOff>
    </xdr:to>
    <xdr:sp macro="" textlink="">
      <xdr:nvSpPr>
        <xdr:cNvPr id="32" name="Line 135"/>
        <xdr:cNvSpPr>
          <a:spLocks noChangeShapeType="1"/>
        </xdr:cNvSpPr>
      </xdr:nvSpPr>
      <xdr:spPr bwMode="auto">
        <a:xfrm>
          <a:off x="7334250" y="5505450"/>
          <a:ext cx="590550" cy="666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0</xdr:colOff>
      <xdr:row>34</xdr:row>
      <xdr:rowOff>0</xdr:rowOff>
    </xdr:from>
    <xdr:to>
      <xdr:col>12</xdr:col>
      <xdr:colOff>276225</xdr:colOff>
      <xdr:row>34</xdr:row>
      <xdr:rowOff>114300</xdr:rowOff>
    </xdr:to>
    <xdr:sp macro="" textlink="">
      <xdr:nvSpPr>
        <xdr:cNvPr id="33" name="Line 136"/>
        <xdr:cNvSpPr>
          <a:spLocks noChangeShapeType="1"/>
        </xdr:cNvSpPr>
      </xdr:nvSpPr>
      <xdr:spPr bwMode="auto">
        <a:xfrm>
          <a:off x="6705600" y="5505450"/>
          <a:ext cx="885825" cy="1143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xdr:col>
      <xdr:colOff>257175</xdr:colOff>
      <xdr:row>34</xdr:row>
      <xdr:rowOff>66675</xdr:rowOff>
    </xdr:from>
    <xdr:to>
      <xdr:col>12</xdr:col>
      <xdr:colOff>371475</xdr:colOff>
      <xdr:row>34</xdr:row>
      <xdr:rowOff>104775</xdr:rowOff>
    </xdr:to>
    <xdr:sp macro="" textlink="">
      <xdr:nvSpPr>
        <xdr:cNvPr id="34" name="Line 137"/>
        <xdr:cNvSpPr>
          <a:spLocks noChangeShapeType="1"/>
        </xdr:cNvSpPr>
      </xdr:nvSpPr>
      <xdr:spPr bwMode="auto">
        <a:xfrm flipH="1">
          <a:off x="7572375" y="5572125"/>
          <a:ext cx="114300" cy="381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342900</xdr:colOff>
      <xdr:row>33</xdr:row>
      <xdr:rowOff>123825</xdr:rowOff>
    </xdr:from>
    <xdr:to>
      <xdr:col>11</xdr:col>
      <xdr:colOff>19050</xdr:colOff>
      <xdr:row>34</xdr:row>
      <xdr:rowOff>9525</xdr:rowOff>
    </xdr:to>
    <xdr:sp macro="" textlink="">
      <xdr:nvSpPr>
        <xdr:cNvPr id="35" name="Oval 138"/>
        <xdr:cNvSpPr>
          <a:spLocks noChangeArrowheads="1"/>
        </xdr:cNvSpPr>
      </xdr:nvSpPr>
      <xdr:spPr bwMode="auto">
        <a:xfrm>
          <a:off x="6438900" y="5467350"/>
          <a:ext cx="285750" cy="47625"/>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104775</xdr:colOff>
      <xdr:row>33</xdr:row>
      <xdr:rowOff>114300</xdr:rowOff>
    </xdr:from>
    <xdr:to>
      <xdr:col>12</xdr:col>
      <xdr:colOff>28575</xdr:colOff>
      <xdr:row>34</xdr:row>
      <xdr:rowOff>0</xdr:rowOff>
    </xdr:to>
    <xdr:sp macro="" textlink="">
      <xdr:nvSpPr>
        <xdr:cNvPr id="36" name="Oval 139"/>
        <xdr:cNvSpPr>
          <a:spLocks noChangeArrowheads="1"/>
        </xdr:cNvSpPr>
      </xdr:nvSpPr>
      <xdr:spPr bwMode="auto">
        <a:xfrm>
          <a:off x="6810375" y="5457825"/>
          <a:ext cx="533400" cy="47625"/>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352425</xdr:colOff>
      <xdr:row>29</xdr:row>
      <xdr:rowOff>142875</xdr:rowOff>
    </xdr:from>
    <xdr:to>
      <xdr:col>11</xdr:col>
      <xdr:colOff>28575</xdr:colOff>
      <xdr:row>30</xdr:row>
      <xdr:rowOff>19050</xdr:rowOff>
    </xdr:to>
    <xdr:sp macro="" textlink="">
      <xdr:nvSpPr>
        <xdr:cNvPr id="37" name="Oval 140"/>
        <xdr:cNvSpPr>
          <a:spLocks noChangeArrowheads="1"/>
        </xdr:cNvSpPr>
      </xdr:nvSpPr>
      <xdr:spPr bwMode="auto">
        <a:xfrm>
          <a:off x="6448425" y="4838700"/>
          <a:ext cx="285750" cy="3810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104775</xdr:colOff>
      <xdr:row>29</xdr:row>
      <xdr:rowOff>142875</xdr:rowOff>
    </xdr:from>
    <xdr:to>
      <xdr:col>12</xdr:col>
      <xdr:colOff>28575</xdr:colOff>
      <xdr:row>30</xdr:row>
      <xdr:rowOff>19050</xdr:rowOff>
    </xdr:to>
    <xdr:sp macro="" textlink="">
      <xdr:nvSpPr>
        <xdr:cNvPr id="38" name="Oval 141"/>
        <xdr:cNvSpPr>
          <a:spLocks noChangeArrowheads="1"/>
        </xdr:cNvSpPr>
      </xdr:nvSpPr>
      <xdr:spPr bwMode="auto">
        <a:xfrm>
          <a:off x="6810375" y="4838700"/>
          <a:ext cx="533400" cy="3810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342900</xdr:colOff>
      <xdr:row>37</xdr:row>
      <xdr:rowOff>142875</xdr:rowOff>
    </xdr:from>
    <xdr:to>
      <xdr:col>11</xdr:col>
      <xdr:colOff>19050</xdr:colOff>
      <xdr:row>38</xdr:row>
      <xdr:rowOff>19050</xdr:rowOff>
    </xdr:to>
    <xdr:sp macro="" textlink="">
      <xdr:nvSpPr>
        <xdr:cNvPr id="39" name="Oval 142"/>
        <xdr:cNvSpPr>
          <a:spLocks noChangeArrowheads="1"/>
        </xdr:cNvSpPr>
      </xdr:nvSpPr>
      <xdr:spPr bwMode="auto">
        <a:xfrm>
          <a:off x="6438900" y="6134100"/>
          <a:ext cx="285750" cy="3810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11</xdr:col>
      <xdr:colOff>114300</xdr:colOff>
      <xdr:row>37</xdr:row>
      <xdr:rowOff>133350</xdr:rowOff>
    </xdr:from>
    <xdr:to>
      <xdr:col>12</xdr:col>
      <xdr:colOff>38100</xdr:colOff>
      <xdr:row>38</xdr:row>
      <xdr:rowOff>9525</xdr:rowOff>
    </xdr:to>
    <xdr:sp macro="" textlink="">
      <xdr:nvSpPr>
        <xdr:cNvPr id="40" name="Oval 143"/>
        <xdr:cNvSpPr>
          <a:spLocks noChangeArrowheads="1"/>
        </xdr:cNvSpPr>
      </xdr:nvSpPr>
      <xdr:spPr bwMode="auto">
        <a:xfrm>
          <a:off x="6819900" y="6124575"/>
          <a:ext cx="533400" cy="38100"/>
        </a:xfrm>
        <a:prstGeom prst="ellipse">
          <a:avLst/>
        </a:prstGeom>
        <a:solidFill>
          <a:srgbClr xmlns:mc="http://schemas.openxmlformats.org/markup-compatibility/2006" xmlns:a14="http://schemas.microsoft.com/office/drawing/2010/main" val="333333" mc:Ignorable="a14" a14:legacySpreadsheetColorIndex="63"/>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13</xdr:col>
      <xdr:colOff>9525</xdr:colOff>
      <xdr:row>33</xdr:row>
      <xdr:rowOff>9525</xdr:rowOff>
    </xdr:from>
    <xdr:to>
      <xdr:col>13</xdr:col>
      <xdr:colOff>200025</xdr:colOff>
      <xdr:row>34</xdr:row>
      <xdr:rowOff>0</xdr:rowOff>
    </xdr:to>
    <xdr:sp macro="" textlink="">
      <xdr:nvSpPr>
        <xdr:cNvPr id="41" name="Line 144"/>
        <xdr:cNvSpPr>
          <a:spLocks noChangeShapeType="1"/>
        </xdr:cNvSpPr>
      </xdr:nvSpPr>
      <xdr:spPr bwMode="auto">
        <a:xfrm flipH="1">
          <a:off x="7934325" y="5353050"/>
          <a:ext cx="190500" cy="1524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xdr:col>
      <xdr:colOff>142875</xdr:colOff>
      <xdr:row>35</xdr:row>
      <xdr:rowOff>114300</xdr:rowOff>
    </xdr:from>
    <xdr:to>
      <xdr:col>13</xdr:col>
      <xdr:colOff>371475</xdr:colOff>
      <xdr:row>35</xdr:row>
      <xdr:rowOff>114300</xdr:rowOff>
    </xdr:to>
    <xdr:sp macro="" textlink="">
      <xdr:nvSpPr>
        <xdr:cNvPr id="42" name="Line 145"/>
        <xdr:cNvSpPr>
          <a:spLocks noChangeShapeType="1"/>
        </xdr:cNvSpPr>
      </xdr:nvSpPr>
      <xdr:spPr bwMode="auto">
        <a:xfrm flipH="1">
          <a:off x="7458075" y="5781675"/>
          <a:ext cx="8382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266700</xdr:colOff>
      <xdr:row>33</xdr:row>
      <xdr:rowOff>47625</xdr:rowOff>
    </xdr:from>
    <xdr:to>
      <xdr:col>11</xdr:col>
      <xdr:colOff>123825</xdr:colOff>
      <xdr:row>33</xdr:row>
      <xdr:rowOff>142875</xdr:rowOff>
    </xdr:to>
    <xdr:sp macro="" textlink="">
      <xdr:nvSpPr>
        <xdr:cNvPr id="43" name="Line 146"/>
        <xdr:cNvSpPr>
          <a:spLocks noChangeShapeType="1"/>
        </xdr:cNvSpPr>
      </xdr:nvSpPr>
      <xdr:spPr bwMode="auto">
        <a:xfrm>
          <a:off x="6362700" y="5391150"/>
          <a:ext cx="466725" cy="952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180975</xdr:colOff>
      <xdr:row>33</xdr:row>
      <xdr:rowOff>47625</xdr:rowOff>
    </xdr:from>
    <xdr:to>
      <xdr:col>10</xdr:col>
      <xdr:colOff>285750</xdr:colOff>
      <xdr:row>33</xdr:row>
      <xdr:rowOff>123825</xdr:rowOff>
    </xdr:to>
    <xdr:sp macro="" textlink="">
      <xdr:nvSpPr>
        <xdr:cNvPr id="44" name="Oval 147"/>
        <xdr:cNvSpPr>
          <a:spLocks noChangeArrowheads="1"/>
        </xdr:cNvSpPr>
      </xdr:nvSpPr>
      <xdr:spPr bwMode="auto">
        <a:xfrm>
          <a:off x="6276975" y="5391150"/>
          <a:ext cx="104775" cy="76200"/>
        </a:xfrm>
        <a:prstGeom prst="ellipse">
          <a:avLst/>
        </a:prstGeom>
        <a:solidFill>
          <a:srgbClr val="FFFFFF"/>
        </a:solidFill>
        <a:ln w="9525">
          <a:solidFill>
            <a:srgbClr xmlns:mc="http://schemas.openxmlformats.org/markup-compatibility/2006" xmlns:a14="http://schemas.microsoft.com/office/drawing/2010/main" val="000000" mc:Ignorable="a14" a14:legacySpreadsheetColorIndex="64"/>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228600</xdr:colOff>
      <xdr:row>33</xdr:row>
      <xdr:rowOff>95250</xdr:rowOff>
    </xdr:from>
    <xdr:to>
      <xdr:col>11</xdr:col>
      <xdr:colOff>0</xdr:colOff>
      <xdr:row>33</xdr:row>
      <xdr:rowOff>142875</xdr:rowOff>
    </xdr:to>
    <xdr:sp macro="" textlink="">
      <xdr:nvSpPr>
        <xdr:cNvPr id="45" name="Line 148"/>
        <xdr:cNvSpPr>
          <a:spLocks noChangeShapeType="1"/>
        </xdr:cNvSpPr>
      </xdr:nvSpPr>
      <xdr:spPr bwMode="auto">
        <a:xfrm>
          <a:off x="6324600" y="5438775"/>
          <a:ext cx="381000" cy="476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361950</xdr:colOff>
      <xdr:row>33</xdr:row>
      <xdr:rowOff>38100</xdr:rowOff>
    </xdr:from>
    <xdr:to>
      <xdr:col>10</xdr:col>
      <xdr:colOff>247650</xdr:colOff>
      <xdr:row>33</xdr:row>
      <xdr:rowOff>47625</xdr:rowOff>
    </xdr:to>
    <xdr:sp macro="" textlink="">
      <xdr:nvSpPr>
        <xdr:cNvPr id="46" name="Line 149"/>
        <xdr:cNvSpPr>
          <a:spLocks noChangeShapeType="1"/>
        </xdr:cNvSpPr>
      </xdr:nvSpPr>
      <xdr:spPr bwMode="auto">
        <a:xfrm flipV="1">
          <a:off x="5238750" y="5381625"/>
          <a:ext cx="11049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390525</xdr:colOff>
      <xdr:row>33</xdr:row>
      <xdr:rowOff>133350</xdr:rowOff>
    </xdr:from>
    <xdr:to>
      <xdr:col>10</xdr:col>
      <xdr:colOff>228600</xdr:colOff>
      <xdr:row>33</xdr:row>
      <xdr:rowOff>142875</xdr:rowOff>
    </xdr:to>
    <xdr:sp macro="" textlink="">
      <xdr:nvSpPr>
        <xdr:cNvPr id="47" name="Line 150"/>
        <xdr:cNvSpPr>
          <a:spLocks noChangeShapeType="1"/>
        </xdr:cNvSpPr>
      </xdr:nvSpPr>
      <xdr:spPr bwMode="auto">
        <a:xfrm flipV="1">
          <a:off x="5267325" y="5476875"/>
          <a:ext cx="105727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8</xdr:col>
      <xdr:colOff>276225</xdr:colOff>
      <xdr:row>33</xdr:row>
      <xdr:rowOff>104775</xdr:rowOff>
    </xdr:from>
    <xdr:to>
      <xdr:col>9</xdr:col>
      <xdr:colOff>38100</xdr:colOff>
      <xdr:row>33</xdr:row>
      <xdr:rowOff>104775</xdr:rowOff>
    </xdr:to>
    <xdr:sp macro="" textlink="">
      <xdr:nvSpPr>
        <xdr:cNvPr id="48" name="Line 151"/>
        <xdr:cNvSpPr>
          <a:spLocks noChangeShapeType="1"/>
        </xdr:cNvSpPr>
      </xdr:nvSpPr>
      <xdr:spPr bwMode="auto">
        <a:xfrm>
          <a:off x="5153025" y="5448300"/>
          <a:ext cx="3714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xdr:col>
      <xdr:colOff>190500</xdr:colOff>
      <xdr:row>30</xdr:row>
      <xdr:rowOff>19050</xdr:rowOff>
    </xdr:from>
    <xdr:to>
      <xdr:col>12</xdr:col>
      <xdr:colOff>190500</xdr:colOff>
      <xdr:row>32</xdr:row>
      <xdr:rowOff>9525</xdr:rowOff>
    </xdr:to>
    <xdr:sp macro="" textlink="">
      <xdr:nvSpPr>
        <xdr:cNvPr id="49" name="Line 152"/>
        <xdr:cNvSpPr>
          <a:spLocks noChangeShapeType="1"/>
        </xdr:cNvSpPr>
      </xdr:nvSpPr>
      <xdr:spPr bwMode="auto">
        <a:xfrm flipV="1">
          <a:off x="7505700" y="4876800"/>
          <a:ext cx="0" cy="3143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12</xdr:col>
      <xdr:colOff>190500</xdr:colOff>
      <xdr:row>33</xdr:row>
      <xdr:rowOff>9525</xdr:rowOff>
    </xdr:from>
    <xdr:to>
      <xdr:col>12</xdr:col>
      <xdr:colOff>200025</xdr:colOff>
      <xdr:row>33</xdr:row>
      <xdr:rowOff>142875</xdr:rowOff>
    </xdr:to>
    <xdr:sp macro="" textlink="">
      <xdr:nvSpPr>
        <xdr:cNvPr id="50" name="Line 153"/>
        <xdr:cNvSpPr>
          <a:spLocks noChangeShapeType="1"/>
        </xdr:cNvSpPr>
      </xdr:nvSpPr>
      <xdr:spPr bwMode="auto">
        <a:xfrm>
          <a:off x="7505700" y="5353050"/>
          <a:ext cx="9525" cy="133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180975</xdr:colOff>
      <xdr:row>34</xdr:row>
      <xdr:rowOff>9525</xdr:rowOff>
    </xdr:from>
    <xdr:to>
      <xdr:col>10</xdr:col>
      <xdr:colOff>219075</xdr:colOff>
      <xdr:row>35</xdr:row>
      <xdr:rowOff>9525</xdr:rowOff>
    </xdr:to>
    <xdr:sp macro="" textlink="">
      <xdr:nvSpPr>
        <xdr:cNvPr id="51" name="Line 154"/>
        <xdr:cNvSpPr>
          <a:spLocks noChangeShapeType="1"/>
        </xdr:cNvSpPr>
      </xdr:nvSpPr>
      <xdr:spPr bwMode="auto">
        <a:xfrm flipV="1">
          <a:off x="6276975" y="5514975"/>
          <a:ext cx="3810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180975</xdr:colOff>
      <xdr:row>36</xdr:row>
      <xdr:rowOff>0</xdr:rowOff>
    </xdr:from>
    <xdr:to>
      <xdr:col>10</xdr:col>
      <xdr:colOff>180975</xdr:colOff>
      <xdr:row>37</xdr:row>
      <xdr:rowOff>133350</xdr:rowOff>
    </xdr:to>
    <xdr:sp macro="" textlink="">
      <xdr:nvSpPr>
        <xdr:cNvPr id="52" name="Line 155"/>
        <xdr:cNvSpPr>
          <a:spLocks noChangeShapeType="1"/>
        </xdr:cNvSpPr>
      </xdr:nvSpPr>
      <xdr:spPr bwMode="auto">
        <a:xfrm>
          <a:off x="6276975" y="5829300"/>
          <a:ext cx="0" cy="295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10</xdr:col>
      <xdr:colOff>314325</xdr:colOff>
      <xdr:row>60</xdr:row>
      <xdr:rowOff>133350</xdr:rowOff>
    </xdr:from>
    <xdr:to>
      <xdr:col>11</xdr:col>
      <xdr:colOff>9525</xdr:colOff>
      <xdr:row>61</xdr:row>
      <xdr:rowOff>38100</xdr:rowOff>
    </xdr:to>
    <xdr:sp macro="" textlink="">
      <xdr:nvSpPr>
        <xdr:cNvPr id="53" name="Oval 156"/>
        <xdr:cNvSpPr>
          <a:spLocks noChangeArrowheads="1"/>
        </xdr:cNvSpPr>
      </xdr:nvSpPr>
      <xdr:spPr bwMode="auto">
        <a:xfrm>
          <a:off x="6410325" y="9848850"/>
          <a:ext cx="304800" cy="66675"/>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11</xdr:col>
      <xdr:colOff>104775</xdr:colOff>
      <xdr:row>60</xdr:row>
      <xdr:rowOff>133350</xdr:rowOff>
    </xdr:from>
    <xdr:to>
      <xdr:col>12</xdr:col>
      <xdr:colOff>47625</xdr:colOff>
      <xdr:row>61</xdr:row>
      <xdr:rowOff>38100</xdr:rowOff>
    </xdr:to>
    <xdr:sp macro="" textlink="">
      <xdr:nvSpPr>
        <xdr:cNvPr id="54" name="Oval 157"/>
        <xdr:cNvSpPr>
          <a:spLocks noChangeArrowheads="1"/>
        </xdr:cNvSpPr>
      </xdr:nvSpPr>
      <xdr:spPr bwMode="auto">
        <a:xfrm>
          <a:off x="6810375" y="9848850"/>
          <a:ext cx="552450" cy="66675"/>
        </a:xfrm>
        <a:prstGeom prst="ellipse">
          <a:avLst/>
        </a:pr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round/>
          <a:headEnd/>
          <a:tailEnd/>
        </a:ln>
      </xdr:spPr>
    </xdr:sp>
    <xdr:clientData/>
  </xdr:twoCellAnchor>
  <xdr:twoCellAnchor>
    <xdr:from>
      <xdr:col>12</xdr:col>
      <xdr:colOff>104775</xdr:colOff>
      <xdr:row>18</xdr:row>
      <xdr:rowOff>76200</xdr:rowOff>
    </xdr:from>
    <xdr:to>
      <xdr:col>12</xdr:col>
      <xdr:colOff>371475</xdr:colOff>
      <xdr:row>19</xdr:row>
      <xdr:rowOff>85725</xdr:rowOff>
    </xdr:to>
    <xdr:sp macro="" textlink="">
      <xdr:nvSpPr>
        <xdr:cNvPr id="55" name="Line 158"/>
        <xdr:cNvSpPr>
          <a:spLocks noChangeShapeType="1"/>
        </xdr:cNvSpPr>
      </xdr:nvSpPr>
      <xdr:spPr bwMode="auto">
        <a:xfrm flipH="1">
          <a:off x="7419975" y="2990850"/>
          <a:ext cx="266700" cy="171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66675</xdr:colOff>
      <xdr:row>5</xdr:row>
      <xdr:rowOff>95250</xdr:rowOff>
    </xdr:from>
    <xdr:to>
      <xdr:col>13</xdr:col>
      <xdr:colOff>9525</xdr:colOff>
      <xdr:row>6</xdr:row>
      <xdr:rowOff>57150</xdr:rowOff>
    </xdr:to>
    <xdr:sp macro="" textlink="">
      <xdr:nvSpPr>
        <xdr:cNvPr id="56" name="Line 159"/>
        <xdr:cNvSpPr>
          <a:spLocks noChangeShapeType="1"/>
        </xdr:cNvSpPr>
      </xdr:nvSpPr>
      <xdr:spPr bwMode="auto">
        <a:xfrm flipH="1" flipV="1">
          <a:off x="7381875" y="904875"/>
          <a:ext cx="552450" cy="1238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0</xdr:colOff>
      <xdr:row>30</xdr:row>
      <xdr:rowOff>9525</xdr:rowOff>
    </xdr:from>
    <xdr:to>
      <xdr:col>16</xdr:col>
      <xdr:colOff>0</xdr:colOff>
      <xdr:row>33</xdr:row>
      <xdr:rowOff>152400</xdr:rowOff>
    </xdr:to>
    <xdr:sp macro="" textlink="">
      <xdr:nvSpPr>
        <xdr:cNvPr id="57" name="Line 160"/>
        <xdr:cNvSpPr>
          <a:spLocks noChangeShapeType="1"/>
        </xdr:cNvSpPr>
      </xdr:nvSpPr>
      <xdr:spPr bwMode="auto">
        <a:xfrm flipV="1">
          <a:off x="9753600" y="4867275"/>
          <a:ext cx="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0</xdr:colOff>
      <xdr:row>37</xdr:row>
      <xdr:rowOff>0</xdr:rowOff>
    </xdr:from>
    <xdr:to>
      <xdr:col>16</xdr:col>
      <xdr:colOff>0</xdr:colOff>
      <xdr:row>37</xdr:row>
      <xdr:rowOff>161925</xdr:rowOff>
    </xdr:to>
    <xdr:sp macro="" textlink="">
      <xdr:nvSpPr>
        <xdr:cNvPr id="58" name="Line 161"/>
        <xdr:cNvSpPr>
          <a:spLocks noChangeShapeType="1"/>
        </xdr:cNvSpPr>
      </xdr:nvSpPr>
      <xdr:spPr bwMode="auto">
        <a:xfrm>
          <a:off x="9753600" y="5991225"/>
          <a:ext cx="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333375</xdr:colOff>
      <xdr:row>42</xdr:row>
      <xdr:rowOff>28575</xdr:rowOff>
    </xdr:from>
    <xdr:to>
      <xdr:col>17</xdr:col>
      <xdr:colOff>104775</xdr:colOff>
      <xdr:row>64</xdr:row>
      <xdr:rowOff>85725</xdr:rowOff>
    </xdr:to>
    <xdr:sp macro="" textlink="">
      <xdr:nvSpPr>
        <xdr:cNvPr id="59" name="Oval 162"/>
        <xdr:cNvSpPr>
          <a:spLocks noChangeArrowheads="1"/>
        </xdr:cNvSpPr>
      </xdr:nvSpPr>
      <xdr:spPr bwMode="auto">
        <a:xfrm>
          <a:off x="3381375" y="6829425"/>
          <a:ext cx="7086600" cy="3619500"/>
        </a:xfrm>
        <a:prstGeom prst="ellips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alpha val="50000"/>
                </a:srgbClr>
              </a:solidFill>
            </a14:hiddenFill>
          </a:ext>
        </a:extLst>
      </xdr:spPr>
    </xdr:sp>
    <xdr:clientData/>
  </xdr:twoCellAnchor>
  <xdr:twoCellAnchor>
    <xdr:from>
      <xdr:col>0</xdr:col>
      <xdr:colOff>19050</xdr:colOff>
      <xdr:row>29</xdr:row>
      <xdr:rowOff>76200</xdr:rowOff>
    </xdr:from>
    <xdr:to>
      <xdr:col>1</xdr:col>
      <xdr:colOff>57150</xdr:colOff>
      <xdr:row>30</xdr:row>
      <xdr:rowOff>0</xdr:rowOff>
    </xdr:to>
    <xdr:sp macro="" textlink="">
      <xdr:nvSpPr>
        <xdr:cNvPr id="60" name="Freeform 195"/>
        <xdr:cNvSpPr>
          <a:spLocks/>
        </xdr:cNvSpPr>
      </xdr:nvSpPr>
      <xdr:spPr bwMode="auto">
        <a:xfrm>
          <a:off x="19050" y="4772025"/>
          <a:ext cx="647700" cy="85725"/>
        </a:xfrm>
        <a:custGeom>
          <a:avLst/>
          <a:gdLst>
            <a:gd name="T0" fmla="*/ 0 w 44"/>
            <a:gd name="T1" fmla="*/ 10 h 10"/>
            <a:gd name="T2" fmla="*/ 19 w 44"/>
            <a:gd name="T3" fmla="*/ 0 h 10"/>
            <a:gd name="T4" fmla="*/ 44 w 44"/>
            <a:gd name="T5" fmla="*/ 0 h 10"/>
          </a:gdLst>
          <a:ahLst/>
          <a:cxnLst>
            <a:cxn ang="0">
              <a:pos x="T0" y="T1"/>
            </a:cxn>
            <a:cxn ang="0">
              <a:pos x="T2" y="T3"/>
            </a:cxn>
            <a:cxn ang="0">
              <a:pos x="T4" y="T5"/>
            </a:cxn>
          </a:cxnLst>
          <a:rect l="0" t="0" r="r" b="b"/>
          <a:pathLst>
            <a:path w="44" h="10">
              <a:moveTo>
                <a:pt x="0" y="10"/>
              </a:moveTo>
              <a:lnTo>
                <a:pt x="19" y="0"/>
              </a:lnTo>
              <a:lnTo>
                <a:pt x="44"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0</xdr:col>
      <xdr:colOff>19050</xdr:colOff>
      <xdr:row>31</xdr:row>
      <xdr:rowOff>76200</xdr:rowOff>
    </xdr:from>
    <xdr:to>
      <xdr:col>1</xdr:col>
      <xdr:colOff>57150</xdr:colOff>
      <xdr:row>32</xdr:row>
      <xdr:rowOff>0</xdr:rowOff>
    </xdr:to>
    <xdr:sp macro="" textlink="">
      <xdr:nvSpPr>
        <xdr:cNvPr id="61" name="Freeform 196"/>
        <xdr:cNvSpPr>
          <a:spLocks/>
        </xdr:cNvSpPr>
      </xdr:nvSpPr>
      <xdr:spPr bwMode="auto">
        <a:xfrm>
          <a:off x="19050" y="5095875"/>
          <a:ext cx="647700" cy="85725"/>
        </a:xfrm>
        <a:custGeom>
          <a:avLst/>
          <a:gdLst>
            <a:gd name="T0" fmla="*/ 0 w 44"/>
            <a:gd name="T1" fmla="*/ 10 h 10"/>
            <a:gd name="T2" fmla="*/ 19 w 44"/>
            <a:gd name="T3" fmla="*/ 0 h 10"/>
            <a:gd name="T4" fmla="*/ 44 w 44"/>
            <a:gd name="T5" fmla="*/ 0 h 10"/>
          </a:gdLst>
          <a:ahLst/>
          <a:cxnLst>
            <a:cxn ang="0">
              <a:pos x="T0" y="T1"/>
            </a:cxn>
            <a:cxn ang="0">
              <a:pos x="T2" y="T3"/>
            </a:cxn>
            <a:cxn ang="0">
              <a:pos x="T4" y="T5"/>
            </a:cxn>
          </a:cxnLst>
          <a:rect l="0" t="0" r="r" b="b"/>
          <a:pathLst>
            <a:path w="44" h="10">
              <a:moveTo>
                <a:pt x="0" y="10"/>
              </a:moveTo>
              <a:lnTo>
                <a:pt x="19" y="0"/>
              </a:lnTo>
              <a:lnTo>
                <a:pt x="44"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0</xdr:col>
      <xdr:colOff>19050</xdr:colOff>
      <xdr:row>33</xdr:row>
      <xdr:rowOff>76200</xdr:rowOff>
    </xdr:from>
    <xdr:to>
      <xdr:col>1</xdr:col>
      <xdr:colOff>57150</xdr:colOff>
      <xdr:row>34</xdr:row>
      <xdr:rowOff>0</xdr:rowOff>
    </xdr:to>
    <xdr:sp macro="" textlink="">
      <xdr:nvSpPr>
        <xdr:cNvPr id="62" name="Freeform 197"/>
        <xdr:cNvSpPr>
          <a:spLocks/>
        </xdr:cNvSpPr>
      </xdr:nvSpPr>
      <xdr:spPr bwMode="auto">
        <a:xfrm>
          <a:off x="19050" y="5419725"/>
          <a:ext cx="647700" cy="85725"/>
        </a:xfrm>
        <a:custGeom>
          <a:avLst/>
          <a:gdLst>
            <a:gd name="T0" fmla="*/ 0 w 44"/>
            <a:gd name="T1" fmla="*/ 10 h 10"/>
            <a:gd name="T2" fmla="*/ 19 w 44"/>
            <a:gd name="T3" fmla="*/ 0 h 10"/>
            <a:gd name="T4" fmla="*/ 44 w 44"/>
            <a:gd name="T5" fmla="*/ 0 h 10"/>
          </a:gdLst>
          <a:ahLst/>
          <a:cxnLst>
            <a:cxn ang="0">
              <a:pos x="T0" y="T1"/>
            </a:cxn>
            <a:cxn ang="0">
              <a:pos x="T2" y="T3"/>
            </a:cxn>
            <a:cxn ang="0">
              <a:pos x="T4" y="T5"/>
            </a:cxn>
          </a:cxnLst>
          <a:rect l="0" t="0" r="r" b="b"/>
          <a:pathLst>
            <a:path w="44" h="10">
              <a:moveTo>
                <a:pt x="0" y="10"/>
              </a:moveTo>
              <a:lnTo>
                <a:pt x="19" y="0"/>
              </a:lnTo>
              <a:lnTo>
                <a:pt x="44"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0</xdr:col>
      <xdr:colOff>19050</xdr:colOff>
      <xdr:row>35</xdr:row>
      <xdr:rowOff>76200</xdr:rowOff>
    </xdr:from>
    <xdr:to>
      <xdr:col>1</xdr:col>
      <xdr:colOff>57150</xdr:colOff>
      <xdr:row>36</xdr:row>
      <xdr:rowOff>0</xdr:rowOff>
    </xdr:to>
    <xdr:sp macro="" textlink="">
      <xdr:nvSpPr>
        <xdr:cNvPr id="63" name="Freeform 198"/>
        <xdr:cNvSpPr>
          <a:spLocks/>
        </xdr:cNvSpPr>
      </xdr:nvSpPr>
      <xdr:spPr bwMode="auto">
        <a:xfrm>
          <a:off x="19050" y="5743575"/>
          <a:ext cx="647700" cy="85725"/>
        </a:xfrm>
        <a:custGeom>
          <a:avLst/>
          <a:gdLst>
            <a:gd name="T0" fmla="*/ 0 w 44"/>
            <a:gd name="T1" fmla="*/ 10 h 10"/>
            <a:gd name="T2" fmla="*/ 19 w 44"/>
            <a:gd name="T3" fmla="*/ 0 h 10"/>
            <a:gd name="T4" fmla="*/ 44 w 44"/>
            <a:gd name="T5" fmla="*/ 0 h 10"/>
          </a:gdLst>
          <a:ahLst/>
          <a:cxnLst>
            <a:cxn ang="0">
              <a:pos x="T0" y="T1"/>
            </a:cxn>
            <a:cxn ang="0">
              <a:pos x="T2" y="T3"/>
            </a:cxn>
            <a:cxn ang="0">
              <a:pos x="T4" y="T5"/>
            </a:cxn>
          </a:cxnLst>
          <a:rect l="0" t="0" r="r" b="b"/>
          <a:pathLst>
            <a:path w="44" h="10">
              <a:moveTo>
                <a:pt x="0" y="10"/>
              </a:moveTo>
              <a:lnTo>
                <a:pt x="19" y="0"/>
              </a:lnTo>
              <a:lnTo>
                <a:pt x="44"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114300</xdr:colOff>
      <xdr:row>29</xdr:row>
      <xdr:rowOff>76200</xdr:rowOff>
    </xdr:from>
    <xdr:to>
      <xdr:col>2</xdr:col>
      <xdr:colOff>371475</xdr:colOff>
      <xdr:row>30</xdr:row>
      <xdr:rowOff>0</xdr:rowOff>
    </xdr:to>
    <xdr:sp macro="" textlink="">
      <xdr:nvSpPr>
        <xdr:cNvPr id="64" name="Freeform 199"/>
        <xdr:cNvSpPr>
          <a:spLocks/>
        </xdr:cNvSpPr>
      </xdr:nvSpPr>
      <xdr:spPr bwMode="auto">
        <a:xfrm>
          <a:off x="723900" y="4772025"/>
          <a:ext cx="866775" cy="85725"/>
        </a:xfrm>
        <a:custGeom>
          <a:avLst/>
          <a:gdLst>
            <a:gd name="T0" fmla="*/ 38 w 38"/>
            <a:gd name="T1" fmla="*/ 11 h 11"/>
            <a:gd name="T2" fmla="*/ 20 w 38"/>
            <a:gd name="T3" fmla="*/ 0 h 11"/>
            <a:gd name="T4" fmla="*/ 0 w 38"/>
            <a:gd name="T5" fmla="*/ 0 h 11"/>
          </a:gdLst>
          <a:ahLst/>
          <a:cxnLst>
            <a:cxn ang="0">
              <a:pos x="T0" y="T1"/>
            </a:cxn>
            <a:cxn ang="0">
              <a:pos x="T2" y="T3"/>
            </a:cxn>
            <a:cxn ang="0">
              <a:pos x="T4" y="T5"/>
            </a:cxn>
          </a:cxnLst>
          <a:rect l="0" t="0" r="r" b="b"/>
          <a:pathLst>
            <a:path w="38" h="11">
              <a:moveTo>
                <a:pt x="38" y="11"/>
              </a:moveTo>
              <a:lnTo>
                <a:pt x="20" y="0"/>
              </a:lnTo>
              <a:lnTo>
                <a:pt x="0"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104775</xdr:colOff>
      <xdr:row>35</xdr:row>
      <xdr:rowOff>76200</xdr:rowOff>
    </xdr:from>
    <xdr:to>
      <xdr:col>2</xdr:col>
      <xdr:colOff>361950</xdr:colOff>
      <xdr:row>36</xdr:row>
      <xdr:rowOff>0</xdr:rowOff>
    </xdr:to>
    <xdr:sp macro="" textlink="">
      <xdr:nvSpPr>
        <xdr:cNvPr id="65" name="Freeform 200"/>
        <xdr:cNvSpPr>
          <a:spLocks/>
        </xdr:cNvSpPr>
      </xdr:nvSpPr>
      <xdr:spPr bwMode="auto">
        <a:xfrm>
          <a:off x="714375" y="5743575"/>
          <a:ext cx="866775" cy="85725"/>
        </a:xfrm>
        <a:custGeom>
          <a:avLst/>
          <a:gdLst>
            <a:gd name="T0" fmla="*/ 38 w 38"/>
            <a:gd name="T1" fmla="*/ 11 h 11"/>
            <a:gd name="T2" fmla="*/ 20 w 38"/>
            <a:gd name="T3" fmla="*/ 0 h 11"/>
            <a:gd name="T4" fmla="*/ 0 w 38"/>
            <a:gd name="T5" fmla="*/ 0 h 11"/>
          </a:gdLst>
          <a:ahLst/>
          <a:cxnLst>
            <a:cxn ang="0">
              <a:pos x="T0" y="T1"/>
            </a:cxn>
            <a:cxn ang="0">
              <a:pos x="T2" y="T3"/>
            </a:cxn>
            <a:cxn ang="0">
              <a:pos x="T4" y="T5"/>
            </a:cxn>
          </a:cxnLst>
          <a:rect l="0" t="0" r="r" b="b"/>
          <a:pathLst>
            <a:path w="38" h="11">
              <a:moveTo>
                <a:pt x="38" y="11"/>
              </a:moveTo>
              <a:lnTo>
                <a:pt x="20" y="0"/>
              </a:lnTo>
              <a:lnTo>
                <a:pt x="0"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95250</xdr:colOff>
      <xdr:row>31</xdr:row>
      <xdr:rowOff>76200</xdr:rowOff>
    </xdr:from>
    <xdr:to>
      <xdr:col>2</xdr:col>
      <xdr:colOff>352425</xdr:colOff>
      <xdr:row>32</xdr:row>
      <xdr:rowOff>0</xdr:rowOff>
    </xdr:to>
    <xdr:sp macro="" textlink="">
      <xdr:nvSpPr>
        <xdr:cNvPr id="66" name="Freeform 201"/>
        <xdr:cNvSpPr>
          <a:spLocks/>
        </xdr:cNvSpPr>
      </xdr:nvSpPr>
      <xdr:spPr bwMode="auto">
        <a:xfrm>
          <a:off x="704850" y="5095875"/>
          <a:ext cx="866775" cy="85725"/>
        </a:xfrm>
        <a:custGeom>
          <a:avLst/>
          <a:gdLst>
            <a:gd name="T0" fmla="*/ 38 w 38"/>
            <a:gd name="T1" fmla="*/ 11 h 11"/>
            <a:gd name="T2" fmla="*/ 20 w 38"/>
            <a:gd name="T3" fmla="*/ 0 h 11"/>
            <a:gd name="T4" fmla="*/ 0 w 38"/>
            <a:gd name="T5" fmla="*/ 0 h 11"/>
          </a:gdLst>
          <a:ahLst/>
          <a:cxnLst>
            <a:cxn ang="0">
              <a:pos x="T0" y="T1"/>
            </a:cxn>
            <a:cxn ang="0">
              <a:pos x="T2" y="T3"/>
            </a:cxn>
            <a:cxn ang="0">
              <a:pos x="T4" y="T5"/>
            </a:cxn>
          </a:cxnLst>
          <a:rect l="0" t="0" r="r" b="b"/>
          <a:pathLst>
            <a:path w="38" h="11">
              <a:moveTo>
                <a:pt x="38" y="11"/>
              </a:moveTo>
              <a:lnTo>
                <a:pt x="20" y="0"/>
              </a:lnTo>
              <a:lnTo>
                <a:pt x="0"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104775</xdr:colOff>
      <xdr:row>33</xdr:row>
      <xdr:rowOff>85725</xdr:rowOff>
    </xdr:from>
    <xdr:to>
      <xdr:col>2</xdr:col>
      <xdr:colOff>361950</xdr:colOff>
      <xdr:row>34</xdr:row>
      <xdr:rowOff>0</xdr:rowOff>
    </xdr:to>
    <xdr:sp macro="" textlink="">
      <xdr:nvSpPr>
        <xdr:cNvPr id="67" name="Freeform 202"/>
        <xdr:cNvSpPr>
          <a:spLocks/>
        </xdr:cNvSpPr>
      </xdr:nvSpPr>
      <xdr:spPr bwMode="auto">
        <a:xfrm>
          <a:off x="714375" y="5429250"/>
          <a:ext cx="866775" cy="76200"/>
        </a:xfrm>
        <a:custGeom>
          <a:avLst/>
          <a:gdLst>
            <a:gd name="T0" fmla="*/ 38 w 38"/>
            <a:gd name="T1" fmla="*/ 11 h 11"/>
            <a:gd name="T2" fmla="*/ 20 w 38"/>
            <a:gd name="T3" fmla="*/ 0 h 11"/>
            <a:gd name="T4" fmla="*/ 0 w 38"/>
            <a:gd name="T5" fmla="*/ 0 h 11"/>
          </a:gdLst>
          <a:ahLst/>
          <a:cxnLst>
            <a:cxn ang="0">
              <a:pos x="T0" y="T1"/>
            </a:cxn>
            <a:cxn ang="0">
              <a:pos x="T2" y="T3"/>
            </a:cxn>
            <a:cxn ang="0">
              <a:pos x="T4" y="T5"/>
            </a:cxn>
          </a:cxnLst>
          <a:rect l="0" t="0" r="r" b="b"/>
          <a:pathLst>
            <a:path w="38" h="11">
              <a:moveTo>
                <a:pt x="38" y="11"/>
              </a:moveTo>
              <a:lnTo>
                <a:pt x="20" y="0"/>
              </a:lnTo>
              <a:lnTo>
                <a:pt x="0" y="0"/>
              </a:lnTo>
            </a:path>
          </a:pathLst>
        </a:custGeom>
        <a:noFill/>
        <a:ln w="15875" cap="flat" cmpd="sng">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0</xdr:colOff>
      <xdr:row>34</xdr:row>
      <xdr:rowOff>19050</xdr:rowOff>
    </xdr:from>
    <xdr:to>
      <xdr:col>2</xdr:col>
      <xdr:colOff>0</xdr:colOff>
      <xdr:row>35</xdr:row>
      <xdr:rowOff>152400</xdr:rowOff>
    </xdr:to>
    <xdr:sp macro="" textlink="">
      <xdr:nvSpPr>
        <xdr:cNvPr id="68" name="Line 203"/>
        <xdr:cNvSpPr>
          <a:spLocks noChangeShapeType="1"/>
        </xdr:cNvSpPr>
      </xdr:nvSpPr>
      <xdr:spPr bwMode="auto">
        <a:xfrm flipV="1">
          <a:off x="609600" y="5524500"/>
          <a:ext cx="609600" cy="2952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9525</xdr:colOff>
      <xdr:row>34</xdr:row>
      <xdr:rowOff>0</xdr:rowOff>
    </xdr:from>
    <xdr:to>
      <xdr:col>1</xdr:col>
      <xdr:colOff>142875</xdr:colOff>
      <xdr:row>35</xdr:row>
      <xdr:rowOff>161925</xdr:rowOff>
    </xdr:to>
    <xdr:sp macro="" textlink="">
      <xdr:nvSpPr>
        <xdr:cNvPr id="69" name="Line 204"/>
        <xdr:cNvSpPr>
          <a:spLocks noChangeShapeType="1"/>
        </xdr:cNvSpPr>
      </xdr:nvSpPr>
      <xdr:spPr bwMode="auto">
        <a:xfrm flipH="1" flipV="1">
          <a:off x="619125" y="5505450"/>
          <a:ext cx="133350" cy="3238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32</xdr:row>
      <xdr:rowOff>0</xdr:rowOff>
    </xdr:from>
    <xdr:to>
      <xdr:col>1</xdr:col>
      <xdr:colOff>0</xdr:colOff>
      <xdr:row>34</xdr:row>
      <xdr:rowOff>9525</xdr:rowOff>
    </xdr:to>
    <xdr:sp macro="" textlink="">
      <xdr:nvSpPr>
        <xdr:cNvPr id="70" name="Line 205"/>
        <xdr:cNvSpPr>
          <a:spLocks noChangeShapeType="1"/>
        </xdr:cNvSpPr>
      </xdr:nvSpPr>
      <xdr:spPr bwMode="auto">
        <a:xfrm flipV="1">
          <a:off x="609600" y="5181600"/>
          <a:ext cx="0" cy="3333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428625</xdr:colOff>
      <xdr:row>29</xdr:row>
      <xdr:rowOff>142875</xdr:rowOff>
    </xdr:from>
    <xdr:to>
      <xdr:col>2</xdr:col>
      <xdr:colOff>9525</xdr:colOff>
      <xdr:row>31</xdr:row>
      <xdr:rowOff>161925</xdr:rowOff>
    </xdr:to>
    <xdr:sp macro="" textlink="">
      <xdr:nvSpPr>
        <xdr:cNvPr id="71" name="Line 207"/>
        <xdr:cNvSpPr>
          <a:spLocks noChangeShapeType="1"/>
        </xdr:cNvSpPr>
      </xdr:nvSpPr>
      <xdr:spPr bwMode="auto">
        <a:xfrm flipH="1">
          <a:off x="428625" y="4838700"/>
          <a:ext cx="800100" cy="3429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30</xdr:row>
      <xdr:rowOff>0</xdr:rowOff>
    </xdr:from>
    <xdr:to>
      <xdr:col>1</xdr:col>
      <xdr:colOff>142875</xdr:colOff>
      <xdr:row>32</xdr:row>
      <xdr:rowOff>0</xdr:rowOff>
    </xdr:to>
    <xdr:sp macro="" textlink="">
      <xdr:nvSpPr>
        <xdr:cNvPr id="72" name="Line 208"/>
        <xdr:cNvSpPr>
          <a:spLocks noChangeShapeType="1"/>
        </xdr:cNvSpPr>
      </xdr:nvSpPr>
      <xdr:spPr bwMode="auto">
        <a:xfrm>
          <a:off x="609600" y="4857750"/>
          <a:ext cx="142875" cy="3238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142875</xdr:colOff>
      <xdr:row>32</xdr:row>
      <xdr:rowOff>0</xdr:rowOff>
    </xdr:from>
    <xdr:to>
      <xdr:col>1</xdr:col>
      <xdr:colOff>142875</xdr:colOff>
      <xdr:row>34</xdr:row>
      <xdr:rowOff>9525</xdr:rowOff>
    </xdr:to>
    <xdr:sp macro="" textlink="">
      <xdr:nvSpPr>
        <xdr:cNvPr id="73" name="Line 209"/>
        <xdr:cNvSpPr>
          <a:spLocks noChangeShapeType="1"/>
        </xdr:cNvSpPr>
      </xdr:nvSpPr>
      <xdr:spPr bwMode="auto">
        <a:xfrm flipV="1">
          <a:off x="752475" y="5181600"/>
          <a:ext cx="0" cy="3333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40</xdr:row>
      <xdr:rowOff>152400</xdr:rowOff>
    </xdr:from>
    <xdr:to>
      <xdr:col>6</xdr:col>
      <xdr:colOff>66675</xdr:colOff>
      <xdr:row>48</xdr:row>
      <xdr:rowOff>142875</xdr:rowOff>
    </xdr:to>
    <xdr:sp macro="" textlink="">
      <xdr:nvSpPr>
        <xdr:cNvPr id="74" name="Text Box 210"/>
        <xdr:cNvSpPr txBox="1">
          <a:spLocks noChangeArrowheads="1"/>
        </xdr:cNvSpPr>
      </xdr:nvSpPr>
      <xdr:spPr bwMode="auto">
        <a:xfrm>
          <a:off x="0" y="6629400"/>
          <a:ext cx="3724275" cy="12858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1) Antenna # 3 also uses the same</a:t>
          </a:r>
        </a:p>
        <a:p>
          <a:pPr algn="l" rtl="0">
            <a:defRPr sz="1000"/>
          </a:pPr>
          <a:r>
            <a:rPr lang="en-US" sz="1000" b="0" i="0" u="none" strike="noStrike" baseline="0">
              <a:solidFill>
                <a:srgbClr val="000000"/>
              </a:solidFill>
              <a:latin typeface="Arial"/>
              <a:cs typeface="Arial"/>
            </a:rPr>
            <a:t>    harness that is used for Antenna # 2</a:t>
          </a:r>
        </a:p>
        <a:p>
          <a:pPr algn="l" rtl="0">
            <a:defRPr sz="1000"/>
          </a:pPr>
          <a:r>
            <a:rPr lang="en-US" sz="1000" b="0" i="0" u="none" strike="noStrike" baseline="0">
              <a:solidFill>
                <a:srgbClr val="000000"/>
              </a:solidFill>
              <a:latin typeface="Arial"/>
              <a:cs typeface="Arial"/>
            </a:rPr>
            <a:t>2) Each Single Square Antenna 1/2 wave</a:t>
          </a:r>
        </a:p>
        <a:p>
          <a:pPr algn="l" rtl="0">
            <a:defRPr sz="1000"/>
          </a:pPr>
          <a:r>
            <a:rPr lang="en-US" sz="1000" b="0" i="0" u="none" strike="noStrike" baseline="0">
              <a:solidFill>
                <a:srgbClr val="000000"/>
              </a:solidFill>
              <a:latin typeface="Arial"/>
              <a:cs typeface="Arial"/>
            </a:rPr>
            <a:t>    elements are out of phase. This will</a:t>
          </a:r>
        </a:p>
        <a:p>
          <a:pPr algn="l" rtl="0">
            <a:defRPr sz="1000"/>
          </a:pPr>
          <a:r>
            <a:rPr lang="en-US" sz="1000" b="0" i="0" u="none" strike="noStrike" baseline="0">
              <a:solidFill>
                <a:srgbClr val="000000"/>
              </a:solidFill>
              <a:latin typeface="Arial"/>
              <a:cs typeface="Arial"/>
            </a:rPr>
            <a:t>    give us a 4db push; See drawing.</a:t>
          </a:r>
        </a:p>
        <a:p>
          <a:pPr algn="l" rtl="0">
            <a:defRPr sz="1000"/>
          </a:pPr>
          <a:r>
            <a:rPr lang="en-US" sz="1000" b="0" i="0" u="none" strike="noStrike" baseline="0">
              <a:solidFill>
                <a:srgbClr val="000000"/>
              </a:solidFill>
              <a:latin typeface="Arial"/>
              <a:cs typeface="Arial"/>
            </a:rPr>
            <a:t>3) Stacking these single squares will</a:t>
          </a:r>
        </a:p>
        <a:p>
          <a:pPr algn="l" rtl="0">
            <a:defRPr sz="1000"/>
          </a:pPr>
          <a:r>
            <a:rPr lang="en-US" sz="1000" b="0" i="0" u="none" strike="noStrike" baseline="0">
              <a:solidFill>
                <a:srgbClr val="000000"/>
              </a:solidFill>
              <a:latin typeface="Arial"/>
              <a:cs typeface="Arial"/>
            </a:rPr>
            <a:t>    require feeding all single squares</a:t>
          </a:r>
        </a:p>
        <a:p>
          <a:pPr algn="l" rtl="0">
            <a:defRPr sz="1000"/>
          </a:pPr>
          <a:r>
            <a:rPr lang="en-US" sz="1000" b="0" i="0" u="none" strike="noStrike" baseline="0">
              <a:solidFill>
                <a:srgbClr val="000000"/>
              </a:solidFill>
              <a:latin typeface="Arial"/>
              <a:cs typeface="Arial"/>
            </a:rPr>
            <a:t>    in phase.</a:t>
          </a: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2</xdr:col>
      <xdr:colOff>38100</xdr:colOff>
      <xdr:row>33</xdr:row>
      <xdr:rowOff>9525</xdr:rowOff>
    </xdr:from>
    <xdr:to>
      <xdr:col>3</xdr:col>
      <xdr:colOff>190500</xdr:colOff>
      <xdr:row>33</xdr:row>
      <xdr:rowOff>19050</xdr:rowOff>
    </xdr:to>
    <xdr:sp macro="" textlink="">
      <xdr:nvSpPr>
        <xdr:cNvPr id="75" name="Line 211"/>
        <xdr:cNvSpPr>
          <a:spLocks noChangeShapeType="1"/>
        </xdr:cNvSpPr>
      </xdr:nvSpPr>
      <xdr:spPr bwMode="auto">
        <a:xfrm flipH="1" flipV="1">
          <a:off x="1257300" y="5353050"/>
          <a:ext cx="762000"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200025</xdr:colOff>
      <xdr:row>7</xdr:row>
      <xdr:rowOff>142875</xdr:rowOff>
    </xdr:from>
    <xdr:to>
      <xdr:col>2</xdr:col>
      <xdr:colOff>200025</xdr:colOff>
      <xdr:row>8</xdr:row>
      <xdr:rowOff>123825</xdr:rowOff>
    </xdr:to>
    <xdr:sp macro="" textlink="">
      <xdr:nvSpPr>
        <xdr:cNvPr id="76" name="Line 212"/>
        <xdr:cNvSpPr>
          <a:spLocks noChangeShapeType="1"/>
        </xdr:cNvSpPr>
      </xdr:nvSpPr>
      <xdr:spPr bwMode="auto">
        <a:xfrm>
          <a:off x="1419225" y="1276350"/>
          <a:ext cx="0" cy="1428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152400</xdr:colOff>
      <xdr:row>32</xdr:row>
      <xdr:rowOff>28575</xdr:rowOff>
    </xdr:from>
    <xdr:to>
      <xdr:col>8</xdr:col>
      <xdr:colOff>419100</xdr:colOff>
      <xdr:row>33</xdr:row>
      <xdr:rowOff>28575</xdr:rowOff>
    </xdr:to>
    <xdr:sp macro="" textlink="">
      <xdr:nvSpPr>
        <xdr:cNvPr id="77" name="Line 213"/>
        <xdr:cNvSpPr>
          <a:spLocks noChangeShapeType="1"/>
        </xdr:cNvSpPr>
      </xdr:nvSpPr>
      <xdr:spPr bwMode="auto">
        <a:xfrm flipV="1">
          <a:off x="1981200" y="5210175"/>
          <a:ext cx="3314700" cy="1619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3</xdr:col>
      <xdr:colOff>180975</xdr:colOff>
      <xdr:row>28</xdr:row>
      <xdr:rowOff>152400</xdr:rowOff>
    </xdr:from>
    <xdr:to>
      <xdr:col>3</xdr:col>
      <xdr:colOff>180975</xdr:colOff>
      <xdr:row>30</xdr:row>
      <xdr:rowOff>9525</xdr:rowOff>
    </xdr:to>
    <xdr:sp macro="" textlink="">
      <xdr:nvSpPr>
        <xdr:cNvPr id="78" name="Line 214"/>
        <xdr:cNvSpPr>
          <a:spLocks noChangeShapeType="1"/>
        </xdr:cNvSpPr>
      </xdr:nvSpPr>
      <xdr:spPr bwMode="auto">
        <a:xfrm>
          <a:off x="2009775" y="4686300"/>
          <a:ext cx="0" cy="180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38100</xdr:colOff>
      <xdr:row>30</xdr:row>
      <xdr:rowOff>104775</xdr:rowOff>
    </xdr:from>
    <xdr:to>
      <xdr:col>3</xdr:col>
      <xdr:colOff>9525</xdr:colOff>
      <xdr:row>30</xdr:row>
      <xdr:rowOff>114300</xdr:rowOff>
    </xdr:to>
    <xdr:sp macro="" textlink="">
      <xdr:nvSpPr>
        <xdr:cNvPr id="79" name="Line 215"/>
        <xdr:cNvSpPr>
          <a:spLocks noChangeShapeType="1"/>
        </xdr:cNvSpPr>
      </xdr:nvSpPr>
      <xdr:spPr bwMode="auto">
        <a:xfrm flipH="1">
          <a:off x="1257300" y="4962525"/>
          <a:ext cx="5810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38100</xdr:colOff>
      <xdr:row>34</xdr:row>
      <xdr:rowOff>104775</xdr:rowOff>
    </xdr:from>
    <xdr:to>
      <xdr:col>3</xdr:col>
      <xdr:colOff>9525</xdr:colOff>
      <xdr:row>34</xdr:row>
      <xdr:rowOff>114300</xdr:rowOff>
    </xdr:to>
    <xdr:sp macro="" textlink="">
      <xdr:nvSpPr>
        <xdr:cNvPr id="80" name="Line 216"/>
        <xdr:cNvSpPr>
          <a:spLocks noChangeShapeType="1"/>
        </xdr:cNvSpPr>
      </xdr:nvSpPr>
      <xdr:spPr bwMode="auto">
        <a:xfrm flipH="1">
          <a:off x="1257300" y="5610225"/>
          <a:ext cx="581025" cy="95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381000</xdr:colOff>
      <xdr:row>28</xdr:row>
      <xdr:rowOff>0</xdr:rowOff>
    </xdr:from>
    <xdr:to>
      <xdr:col>5</xdr:col>
      <xdr:colOff>381000</xdr:colOff>
      <xdr:row>40</xdr:row>
      <xdr:rowOff>0</xdr:rowOff>
    </xdr:to>
    <xdr:sp macro="" textlink="">
      <xdr:nvSpPr>
        <xdr:cNvPr id="81" name="Line 217"/>
        <xdr:cNvSpPr>
          <a:spLocks noChangeShapeType="1"/>
        </xdr:cNvSpPr>
      </xdr:nvSpPr>
      <xdr:spPr bwMode="auto">
        <a:xfrm>
          <a:off x="3429000" y="4533900"/>
          <a:ext cx="0" cy="1943100"/>
        </a:xfrm>
        <a:prstGeom prst="line">
          <a:avLst/>
        </a:prstGeom>
        <a:noFill/>
        <a:ln w="19050">
          <a:solidFill>
            <a:srgbClr xmlns:mc="http://schemas.openxmlformats.org/markup-compatibility/2006" xmlns:a14="http://schemas.microsoft.com/office/drawing/2010/main" val="000000" mc:Ignorable="a14" a14:legacySpreadsheetColorIndex="64"/>
          </a:solidFill>
          <a:prstDash val="dash"/>
          <a:round/>
          <a:headEnd/>
          <a:tailEnd/>
        </a:ln>
        <a:extLst>
          <a:ext uri="{909E8E84-426E-40DD-AFC4-6F175D3DCCD1}">
            <a14:hiddenFill xmlns:a14="http://schemas.microsoft.com/office/drawing/2010/main">
              <a:noFill/>
            </a14:hiddenFill>
          </a:ext>
        </a:extLst>
      </xdr:spPr>
    </xdr:sp>
    <xdr:clientData/>
  </xdr:twoCellAnchor>
  <xdr:twoCellAnchor>
    <xdr:from>
      <xdr:col>10</xdr:col>
      <xdr:colOff>352425</xdr:colOff>
      <xdr:row>11</xdr:row>
      <xdr:rowOff>57150</xdr:rowOff>
    </xdr:from>
    <xdr:to>
      <xdr:col>12</xdr:col>
      <xdr:colOff>28575</xdr:colOff>
      <xdr:row>13</xdr:row>
      <xdr:rowOff>66675</xdr:rowOff>
    </xdr:to>
    <xdr:sp macro="" textlink="">
      <xdr:nvSpPr>
        <xdr:cNvPr id="82" name="Rectangle 218"/>
        <xdr:cNvSpPr>
          <a:spLocks noChangeArrowheads="1"/>
        </xdr:cNvSpPr>
      </xdr:nvSpPr>
      <xdr:spPr bwMode="auto">
        <a:xfrm>
          <a:off x="6448425" y="1838325"/>
          <a:ext cx="895350" cy="333375"/>
        </a:xfrm>
        <a:prstGeom prst="rect">
          <a:avLst/>
        </a:pr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8</xdr:col>
      <xdr:colOff>9525</xdr:colOff>
      <xdr:row>4</xdr:row>
      <xdr:rowOff>161925</xdr:rowOff>
    </xdr:from>
    <xdr:to>
      <xdr:col>14</xdr:col>
      <xdr:colOff>371475</xdr:colOff>
      <xdr:row>19</xdr:row>
      <xdr:rowOff>152400</xdr:rowOff>
    </xdr:to>
    <xdr:sp macro="" textlink="">
      <xdr:nvSpPr>
        <xdr:cNvPr id="83" name="Line 219"/>
        <xdr:cNvSpPr>
          <a:spLocks noChangeShapeType="1"/>
        </xdr:cNvSpPr>
      </xdr:nvSpPr>
      <xdr:spPr bwMode="auto">
        <a:xfrm>
          <a:off x="4886325" y="809625"/>
          <a:ext cx="4019550" cy="2419350"/>
        </a:xfrm>
        <a:prstGeom prst="line">
          <a:avLst/>
        </a:prstGeom>
        <a:noFill/>
        <a:ln w="76200" cmpd="tri">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9525</xdr:colOff>
      <xdr:row>4</xdr:row>
      <xdr:rowOff>161925</xdr:rowOff>
    </xdr:from>
    <xdr:to>
      <xdr:col>15</xdr:col>
      <xdr:colOff>0</xdr:colOff>
      <xdr:row>20</xdr:row>
      <xdr:rowOff>9525</xdr:rowOff>
    </xdr:to>
    <xdr:sp macro="" textlink="">
      <xdr:nvSpPr>
        <xdr:cNvPr id="84" name="Line 220"/>
        <xdr:cNvSpPr>
          <a:spLocks noChangeShapeType="1"/>
        </xdr:cNvSpPr>
      </xdr:nvSpPr>
      <xdr:spPr bwMode="auto">
        <a:xfrm flipH="1">
          <a:off x="4886325" y="809625"/>
          <a:ext cx="4257675" cy="2438400"/>
        </a:xfrm>
        <a:prstGeom prst="line">
          <a:avLst/>
        </a:prstGeom>
        <a:noFill/>
        <a:ln w="76200" cmpd="tri">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238125</xdr:colOff>
      <xdr:row>4</xdr:row>
      <xdr:rowOff>152400</xdr:rowOff>
    </xdr:from>
    <xdr:to>
      <xdr:col>8</xdr:col>
      <xdr:colOff>247650</xdr:colOff>
      <xdr:row>11</xdr:row>
      <xdr:rowOff>104775</xdr:rowOff>
    </xdr:to>
    <xdr:sp macro="" textlink="">
      <xdr:nvSpPr>
        <xdr:cNvPr id="85" name="Line 221"/>
        <xdr:cNvSpPr>
          <a:spLocks noChangeShapeType="1"/>
        </xdr:cNvSpPr>
      </xdr:nvSpPr>
      <xdr:spPr bwMode="auto">
        <a:xfrm flipH="1" flipV="1">
          <a:off x="4505325" y="800100"/>
          <a:ext cx="619125" cy="10858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19050</xdr:colOff>
      <xdr:row>13</xdr:row>
      <xdr:rowOff>133350</xdr:rowOff>
    </xdr:from>
    <xdr:to>
      <xdr:col>8</xdr:col>
      <xdr:colOff>219075</xdr:colOff>
      <xdr:row>20</xdr:row>
      <xdr:rowOff>38100</xdr:rowOff>
    </xdr:to>
    <xdr:sp macro="" textlink="">
      <xdr:nvSpPr>
        <xdr:cNvPr id="86" name="Line 222"/>
        <xdr:cNvSpPr>
          <a:spLocks noChangeShapeType="1"/>
        </xdr:cNvSpPr>
      </xdr:nvSpPr>
      <xdr:spPr bwMode="auto">
        <a:xfrm flipH="1">
          <a:off x="4895850" y="2238375"/>
          <a:ext cx="200025" cy="10382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10</xdr:col>
      <xdr:colOff>47625</xdr:colOff>
      <xdr:row>7</xdr:row>
      <xdr:rowOff>133350</xdr:rowOff>
    </xdr:from>
    <xdr:to>
      <xdr:col>10</xdr:col>
      <xdr:colOff>219075</xdr:colOff>
      <xdr:row>9</xdr:row>
      <xdr:rowOff>19050</xdr:rowOff>
    </xdr:to>
    <xdr:sp macro="" textlink="">
      <xdr:nvSpPr>
        <xdr:cNvPr id="87" name="Line 223"/>
        <xdr:cNvSpPr>
          <a:spLocks noChangeShapeType="1"/>
        </xdr:cNvSpPr>
      </xdr:nvSpPr>
      <xdr:spPr bwMode="auto">
        <a:xfrm flipH="1">
          <a:off x="6143625" y="1266825"/>
          <a:ext cx="17145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KK1CW@e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33"/>
  <sheetViews>
    <sheetView tabSelected="1" topLeftCell="B1" workbookViewId="0">
      <selection activeCell="AD133" sqref="AD133"/>
    </sheetView>
  </sheetViews>
  <sheetFormatPr defaultRowHeight="12.75" x14ac:dyDescent="0.2"/>
  <cols>
    <col min="1" max="1" width="0.140625" style="119" hidden="1" customWidth="1"/>
    <col min="2" max="10" width="2.7109375" style="119" customWidth="1"/>
    <col min="11" max="11" width="1.7109375" style="119" customWidth="1"/>
    <col min="12" max="22" width="2.7109375" style="119" customWidth="1"/>
    <col min="23" max="24" width="9.140625" style="119"/>
    <col min="25" max="25" width="12.5703125" style="119" customWidth="1"/>
    <col min="26" max="16384" width="9.140625" style="119"/>
  </cols>
  <sheetData>
    <row r="2" spans="1:22" x14ac:dyDescent="0.2">
      <c r="A2" s="157"/>
      <c r="B2" s="157"/>
      <c r="C2" s="157"/>
      <c r="D2" s="157"/>
      <c r="E2" s="157"/>
      <c r="F2" s="157"/>
      <c r="G2" s="157"/>
      <c r="H2" s="157"/>
      <c r="I2" s="157"/>
      <c r="J2" s="157"/>
      <c r="K2" s="157"/>
      <c r="L2" s="157"/>
      <c r="M2" s="157"/>
      <c r="N2" s="157"/>
      <c r="O2" s="157"/>
      <c r="P2" s="157"/>
      <c r="Q2" s="157"/>
      <c r="R2" s="157"/>
      <c r="S2" s="157"/>
      <c r="T2" s="157"/>
      <c r="U2" s="157"/>
      <c r="V2" s="157"/>
    </row>
    <row r="3" spans="1:22" x14ac:dyDescent="0.2">
      <c r="A3" s="157"/>
      <c r="B3" s="157"/>
      <c r="C3" s="157"/>
      <c r="D3" s="157"/>
      <c r="E3" s="157"/>
      <c r="F3" s="157"/>
      <c r="G3" s="157"/>
      <c r="H3" s="157"/>
      <c r="I3" s="157"/>
      <c r="J3" s="157"/>
      <c r="K3" s="157"/>
      <c r="L3" s="157"/>
      <c r="M3" s="157"/>
      <c r="N3" s="157"/>
      <c r="O3" s="157"/>
      <c r="P3" s="157"/>
      <c r="Q3" s="157"/>
      <c r="R3" s="157"/>
      <c r="S3" s="157"/>
      <c r="T3" s="157"/>
      <c r="U3" s="157"/>
      <c r="V3" s="157"/>
    </row>
    <row r="4" spans="1:22" x14ac:dyDescent="0.2">
      <c r="A4" s="157"/>
      <c r="B4" s="157"/>
      <c r="C4" s="157"/>
      <c r="D4" s="157"/>
      <c r="E4" s="157"/>
      <c r="F4" s="157"/>
      <c r="G4" s="157"/>
      <c r="H4" s="157"/>
      <c r="I4" s="157"/>
      <c r="J4" s="157"/>
      <c r="K4" s="157"/>
      <c r="L4" s="157"/>
      <c r="M4" s="157"/>
      <c r="N4" s="157"/>
      <c r="O4" s="157"/>
      <c r="P4" s="157"/>
      <c r="Q4" s="157"/>
      <c r="R4" s="157"/>
      <c r="S4" s="157"/>
      <c r="T4" s="157"/>
      <c r="U4" s="157"/>
      <c r="V4" s="157"/>
    </row>
    <row r="5" spans="1:22" x14ac:dyDescent="0.2">
      <c r="A5" s="157"/>
      <c r="B5" s="157"/>
      <c r="C5" s="157"/>
      <c r="D5" s="157"/>
      <c r="E5" s="157"/>
      <c r="F5" s="157"/>
      <c r="G5" s="157"/>
      <c r="H5" s="157"/>
      <c r="I5" s="157"/>
      <c r="J5" s="157"/>
      <c r="K5" s="157"/>
      <c r="L5" s="157"/>
      <c r="M5" s="157"/>
      <c r="N5" s="157"/>
      <c r="O5" s="157"/>
      <c r="P5" s="157"/>
      <c r="Q5" s="157"/>
      <c r="R5" s="157"/>
      <c r="S5" s="157"/>
      <c r="T5" s="157"/>
      <c r="U5" s="157"/>
      <c r="V5" s="157"/>
    </row>
    <row r="6" spans="1:22" x14ac:dyDescent="0.2">
      <c r="A6" s="157"/>
      <c r="B6" s="157"/>
      <c r="C6" s="157"/>
      <c r="D6" s="157"/>
      <c r="E6" s="157"/>
      <c r="F6" s="157"/>
      <c r="G6" s="157"/>
      <c r="H6" s="157"/>
      <c r="I6" s="158" t="s">
        <v>111</v>
      </c>
      <c r="J6" s="157"/>
      <c r="K6" s="157"/>
      <c r="L6" s="157"/>
      <c r="M6" s="157"/>
      <c r="N6" s="157"/>
      <c r="O6" s="157"/>
      <c r="P6" s="157"/>
      <c r="Q6" s="157"/>
      <c r="R6" s="157"/>
      <c r="S6" s="157"/>
      <c r="T6" s="157"/>
      <c r="U6" s="158"/>
      <c r="V6" s="157"/>
    </row>
    <row r="7" spans="1:22" x14ac:dyDescent="0.2">
      <c r="A7" s="157"/>
      <c r="B7" s="157"/>
      <c r="C7" s="157"/>
      <c r="D7" s="157"/>
      <c r="E7" s="157"/>
      <c r="F7" s="157"/>
      <c r="G7" s="157"/>
      <c r="H7" s="157"/>
      <c r="I7" s="157"/>
      <c r="J7" s="157"/>
      <c r="K7" s="157"/>
      <c r="L7" s="157"/>
      <c r="M7" s="157"/>
      <c r="N7" s="157"/>
      <c r="O7" s="157"/>
      <c r="P7" s="157"/>
      <c r="Q7" s="157"/>
      <c r="R7" s="157"/>
      <c r="S7" s="157"/>
      <c r="T7" s="157"/>
      <c r="U7" s="157"/>
      <c r="V7" s="157"/>
    </row>
    <row r="30" spans="1:15" ht="18" x14ac:dyDescent="0.25">
      <c r="B30" s="151" t="s">
        <v>110</v>
      </c>
    </row>
    <row r="31" spans="1:15" x14ac:dyDescent="0.2">
      <c r="A31" s="156"/>
    </row>
    <row r="32" spans="1:15" x14ac:dyDescent="0.2">
      <c r="D32" s="119" t="s">
        <v>108</v>
      </c>
      <c r="O32" s="119" t="s">
        <v>108</v>
      </c>
    </row>
    <row r="33" spans="1:21" ht="13.5" thickBot="1" x14ac:dyDescent="0.25">
      <c r="K33" s="155"/>
    </row>
    <row r="34" spans="1:21" ht="13.5" thickTop="1" x14ac:dyDescent="0.2">
      <c r="A34" s="154"/>
      <c r="B34" s="154" t="s">
        <v>105</v>
      </c>
      <c r="C34" s="154"/>
      <c r="D34" s="154" t="s">
        <v>104</v>
      </c>
      <c r="E34" s="154"/>
      <c r="F34" s="154"/>
      <c r="G34" s="154"/>
      <c r="H34" s="154"/>
      <c r="I34" s="154"/>
      <c r="J34" s="154"/>
      <c r="K34" s="153"/>
      <c r="L34" s="150"/>
      <c r="M34" s="150" t="s">
        <v>105</v>
      </c>
      <c r="N34" s="150"/>
      <c r="O34" s="150" t="s">
        <v>104</v>
      </c>
      <c r="P34" s="150"/>
      <c r="Q34" s="150"/>
      <c r="R34" s="150"/>
      <c r="S34" s="150"/>
      <c r="T34" s="150"/>
      <c r="U34" s="150"/>
    </row>
    <row r="35" spans="1:21" x14ac:dyDescent="0.2">
      <c r="K35" s="153"/>
    </row>
    <row r="36" spans="1:21" x14ac:dyDescent="0.2">
      <c r="K36" s="153"/>
      <c r="N36" s="119" t="s">
        <v>107</v>
      </c>
    </row>
    <row r="37" spans="1:21" x14ac:dyDescent="0.2">
      <c r="D37" s="119" t="s">
        <v>14</v>
      </c>
      <c r="K37" s="153"/>
    </row>
    <row r="38" spans="1:21" ht="13.5" thickBot="1" x14ac:dyDescent="0.25">
      <c r="K38" s="152"/>
    </row>
    <row r="39" spans="1:21" x14ac:dyDescent="0.2">
      <c r="M39" s="119" t="s">
        <v>106</v>
      </c>
    </row>
    <row r="40" spans="1:21" ht="18" x14ac:dyDescent="0.25">
      <c r="B40" s="151" t="s">
        <v>109</v>
      </c>
    </row>
    <row r="42" spans="1:21" x14ac:dyDescent="0.2">
      <c r="D42" s="119" t="s">
        <v>108</v>
      </c>
      <c r="N42" s="119" t="s">
        <v>107</v>
      </c>
    </row>
    <row r="43" spans="1:21" ht="13.5" thickBot="1" x14ac:dyDescent="0.25">
      <c r="S43" s="119" t="s">
        <v>106</v>
      </c>
    </row>
    <row r="44" spans="1:21" ht="9" customHeight="1" thickTop="1" thickBot="1" x14ac:dyDescent="0.25">
      <c r="A44" s="150"/>
      <c r="B44" s="150"/>
      <c r="C44" s="150"/>
      <c r="D44" s="150"/>
      <c r="E44" s="150"/>
      <c r="F44" s="150"/>
      <c r="G44" s="150"/>
      <c r="H44" s="150"/>
      <c r="I44" s="150"/>
      <c r="J44" s="150"/>
      <c r="K44" s="149"/>
      <c r="L44" s="149"/>
      <c r="M44" s="149"/>
      <c r="N44" s="149"/>
      <c r="O44" s="149"/>
      <c r="P44" s="148"/>
      <c r="S44" s="119" t="s">
        <v>5</v>
      </c>
    </row>
    <row r="45" spans="1:21" ht="13.5" thickTop="1" x14ac:dyDescent="0.2">
      <c r="B45" s="119" t="s">
        <v>105</v>
      </c>
      <c r="D45" s="119" t="s">
        <v>104</v>
      </c>
      <c r="T45" s="119" t="s">
        <v>84</v>
      </c>
    </row>
    <row r="46" spans="1:21" x14ac:dyDescent="0.2">
      <c r="T46" s="119" t="s">
        <v>103</v>
      </c>
    </row>
    <row r="53" hidden="1" x14ac:dyDescent="0.2"/>
    <row r="84" spans="1:24" ht="13.5" thickBot="1" x14ac:dyDescent="0.25">
      <c r="C84" s="125" t="s">
        <v>99</v>
      </c>
      <c r="D84" s="119" t="s">
        <v>95</v>
      </c>
      <c r="G84" s="125" t="s">
        <v>98</v>
      </c>
      <c r="H84" s="138"/>
      <c r="I84" s="119" t="s">
        <v>95</v>
      </c>
      <c r="M84" s="147" t="s">
        <v>97</v>
      </c>
      <c r="N84" s="146" t="s">
        <v>95</v>
      </c>
      <c r="R84" s="138" t="s">
        <v>96</v>
      </c>
      <c r="S84" s="119" t="s">
        <v>95</v>
      </c>
    </row>
    <row r="85" spans="1:24" ht="13.5" thickBot="1" x14ac:dyDescent="0.25">
      <c r="A85" s="145"/>
      <c r="B85" s="142"/>
      <c r="C85" s="142"/>
      <c r="D85" s="143"/>
      <c r="E85" s="142"/>
      <c r="F85" s="144" t="s">
        <v>14</v>
      </c>
      <c r="G85" s="142"/>
      <c r="H85" s="142"/>
      <c r="I85" s="142"/>
      <c r="J85" s="142"/>
      <c r="K85" s="142"/>
      <c r="L85" s="142"/>
      <c r="M85" s="142"/>
      <c r="N85" s="143"/>
      <c r="O85" s="142"/>
      <c r="P85" s="142"/>
      <c r="Q85" s="142"/>
      <c r="R85" s="142"/>
      <c r="S85" s="143"/>
      <c r="T85" s="142"/>
      <c r="U85" s="142"/>
      <c r="V85" s="141"/>
      <c r="X85" s="119" t="s">
        <v>93</v>
      </c>
    </row>
    <row r="86" spans="1:24" x14ac:dyDescent="0.2">
      <c r="D86" s="132"/>
      <c r="I86" s="132"/>
      <c r="N86" s="132"/>
      <c r="S86" s="132"/>
      <c r="X86" s="119" t="s">
        <v>102</v>
      </c>
    </row>
    <row r="87" spans="1:24" x14ac:dyDescent="0.2">
      <c r="C87" s="125" t="s">
        <v>101</v>
      </c>
      <c r="D87" s="131"/>
      <c r="H87" s="125" t="s">
        <v>91</v>
      </c>
      <c r="M87" s="140" t="s">
        <v>101</v>
      </c>
      <c r="R87" s="125" t="s">
        <v>91</v>
      </c>
    </row>
    <row r="89" spans="1:24" ht="13.5" thickBot="1" x14ac:dyDescent="0.25">
      <c r="C89" s="125" t="s">
        <v>99</v>
      </c>
      <c r="D89" s="119" t="s">
        <v>95</v>
      </c>
      <c r="G89" s="125" t="s">
        <v>98</v>
      </c>
      <c r="H89" s="138"/>
      <c r="I89" s="119" t="s">
        <v>95</v>
      </c>
      <c r="M89" s="138" t="s">
        <v>97</v>
      </c>
      <c r="N89" s="119" t="s">
        <v>95</v>
      </c>
      <c r="R89" s="138" t="s">
        <v>96</v>
      </c>
      <c r="S89" s="119" t="s">
        <v>95</v>
      </c>
    </row>
    <row r="90" spans="1:24" ht="13.5" thickBot="1" x14ac:dyDescent="0.25">
      <c r="A90" s="137"/>
      <c r="B90" s="134"/>
      <c r="C90" s="134"/>
      <c r="D90" s="135"/>
      <c r="E90" s="134"/>
      <c r="F90" s="139" t="s">
        <v>94</v>
      </c>
      <c r="G90" s="134"/>
      <c r="H90" s="134"/>
      <c r="I90" s="134"/>
      <c r="J90" s="134"/>
      <c r="K90" s="134"/>
      <c r="L90" s="134"/>
      <c r="M90" s="134"/>
      <c r="N90" s="135"/>
      <c r="O90" s="134"/>
      <c r="P90" s="134"/>
      <c r="Q90" s="134"/>
      <c r="R90" s="134"/>
      <c r="S90" s="135"/>
      <c r="T90" s="134"/>
      <c r="U90" s="134"/>
      <c r="V90" s="133"/>
      <c r="X90" s="119" t="s">
        <v>93</v>
      </c>
    </row>
    <row r="91" spans="1:24" x14ac:dyDescent="0.2">
      <c r="D91" s="132"/>
      <c r="I91" s="132"/>
      <c r="N91" s="132"/>
      <c r="S91" s="132"/>
      <c r="X91" s="125" t="s">
        <v>100</v>
      </c>
    </row>
    <row r="92" spans="1:24" x14ac:dyDescent="0.2">
      <c r="C92" s="125" t="s">
        <v>100</v>
      </c>
      <c r="D92" s="131"/>
      <c r="H92" s="125" t="s">
        <v>84</v>
      </c>
      <c r="M92" s="125" t="s">
        <v>100</v>
      </c>
      <c r="R92" s="125" t="s">
        <v>84</v>
      </c>
    </row>
    <row r="94" spans="1:24" ht="13.5" thickBot="1" x14ac:dyDescent="0.25">
      <c r="C94" s="125" t="s">
        <v>99</v>
      </c>
      <c r="D94" s="119" t="s">
        <v>95</v>
      </c>
      <c r="G94" s="125" t="s">
        <v>98</v>
      </c>
      <c r="H94" s="138"/>
      <c r="I94" s="119" t="s">
        <v>95</v>
      </c>
      <c r="M94" s="138" t="s">
        <v>97</v>
      </c>
      <c r="N94" s="119" t="s">
        <v>95</v>
      </c>
      <c r="R94" s="138" t="s">
        <v>96</v>
      </c>
      <c r="S94" s="119" t="s">
        <v>95</v>
      </c>
    </row>
    <row r="95" spans="1:24" ht="13.5" thickBot="1" x14ac:dyDescent="0.25">
      <c r="A95" s="137"/>
      <c r="B95" s="134"/>
      <c r="C95" s="134"/>
      <c r="D95" s="135"/>
      <c r="E95" s="134"/>
      <c r="F95" s="136" t="s">
        <v>94</v>
      </c>
      <c r="G95" s="134"/>
      <c r="H95" s="134"/>
      <c r="I95" s="134"/>
      <c r="J95" s="134"/>
      <c r="K95" s="134"/>
      <c r="L95" s="134"/>
      <c r="M95" s="134"/>
      <c r="N95" s="135"/>
      <c r="O95" s="134"/>
      <c r="P95" s="134"/>
      <c r="Q95" s="134"/>
      <c r="R95" s="134"/>
      <c r="S95" s="135"/>
      <c r="T95" s="134"/>
      <c r="U95" s="134"/>
      <c r="V95" s="133"/>
      <c r="X95" s="119" t="s">
        <v>93</v>
      </c>
    </row>
    <row r="96" spans="1:24" x14ac:dyDescent="0.2">
      <c r="D96" s="132"/>
      <c r="I96" s="132"/>
      <c r="N96" s="132"/>
      <c r="S96" s="132"/>
      <c r="X96" s="119" t="s">
        <v>92</v>
      </c>
    </row>
    <row r="97" spans="1:18" x14ac:dyDescent="0.2">
      <c r="C97" s="125" t="s">
        <v>84</v>
      </c>
      <c r="D97" s="131"/>
      <c r="H97" s="125" t="s">
        <v>91</v>
      </c>
      <c r="M97" s="125" t="s">
        <v>84</v>
      </c>
      <c r="R97" s="125" t="s">
        <v>91</v>
      </c>
    </row>
    <row r="98" spans="1:18" x14ac:dyDescent="0.2">
      <c r="C98" s="125"/>
      <c r="D98" s="131"/>
      <c r="H98" s="125"/>
      <c r="M98" s="125"/>
      <c r="R98" s="125"/>
    </row>
    <row r="103" spans="1:18" x14ac:dyDescent="0.2">
      <c r="D103" s="123" t="s">
        <v>88</v>
      </c>
    </row>
    <row r="104" spans="1:18" x14ac:dyDescent="0.2">
      <c r="C104" s="120"/>
    </row>
    <row r="105" spans="1:18" x14ac:dyDescent="0.2">
      <c r="C105" s="120"/>
    </row>
    <row r="106" spans="1:18" x14ac:dyDescent="0.2">
      <c r="C106" s="120"/>
      <c r="E106" s="125" t="s">
        <v>89</v>
      </c>
    </row>
    <row r="107" spans="1:18" x14ac:dyDescent="0.2">
      <c r="C107" s="120"/>
    </row>
    <row r="108" spans="1:18" ht="13.5" thickBot="1" x14ac:dyDescent="0.25">
      <c r="A108" s="125" t="s">
        <v>85</v>
      </c>
      <c r="C108" s="120"/>
      <c r="L108" s="125" t="s">
        <v>90</v>
      </c>
    </row>
    <row r="109" spans="1:18" x14ac:dyDescent="0.2">
      <c r="A109" s="119" t="s">
        <v>83</v>
      </c>
      <c r="C109" s="128"/>
      <c r="D109" s="127"/>
      <c r="E109" s="127"/>
      <c r="F109" s="127"/>
      <c r="G109" s="127"/>
      <c r="H109" s="127"/>
      <c r="I109" s="127"/>
      <c r="J109" s="127"/>
      <c r="K109" s="127"/>
      <c r="L109" s="127"/>
      <c r="M109" s="127"/>
      <c r="N109" s="127"/>
      <c r="O109" s="127"/>
      <c r="P109" s="127"/>
    </row>
    <row r="110" spans="1:18" x14ac:dyDescent="0.2">
      <c r="C110" s="120"/>
    </row>
    <row r="111" spans="1:18" x14ac:dyDescent="0.2">
      <c r="C111" s="120"/>
      <c r="E111" s="125" t="s">
        <v>89</v>
      </c>
    </row>
    <row r="112" spans="1:18" x14ac:dyDescent="0.2">
      <c r="C112" s="120"/>
    </row>
    <row r="113" spans="1:25" x14ac:dyDescent="0.2">
      <c r="C113" s="120"/>
    </row>
    <row r="114" spans="1:25" x14ac:dyDescent="0.2">
      <c r="D114" s="123" t="s">
        <v>88</v>
      </c>
    </row>
    <row r="115" spans="1:25" x14ac:dyDescent="0.2">
      <c r="A115" s="131"/>
      <c r="B115" s="131"/>
      <c r="C115" s="131"/>
      <c r="D115" s="131"/>
      <c r="E115" s="131"/>
      <c r="F115" s="131"/>
      <c r="G115" s="131"/>
      <c r="H115" s="131"/>
      <c r="I115" s="131"/>
      <c r="J115" s="131"/>
      <c r="K115" s="131"/>
      <c r="L115" s="131"/>
      <c r="M115" s="131"/>
      <c r="N115" s="131"/>
      <c r="O115" s="131"/>
      <c r="P115" s="131"/>
      <c r="Q115" s="131"/>
      <c r="R115" s="131"/>
      <c r="S115" s="131"/>
      <c r="T115" s="131"/>
      <c r="U115" s="131"/>
      <c r="V115" s="131"/>
      <c r="W115" s="131"/>
      <c r="X115" s="131"/>
      <c r="Y115" s="131"/>
    </row>
    <row r="116" spans="1:25" x14ac:dyDescent="0.2">
      <c r="A116" s="131"/>
      <c r="B116" s="131"/>
      <c r="C116" s="131"/>
      <c r="D116" s="131"/>
      <c r="E116" s="131"/>
      <c r="F116" s="131"/>
      <c r="G116" s="131"/>
      <c r="H116" s="131"/>
      <c r="I116" s="131"/>
      <c r="J116" s="131"/>
      <c r="K116" s="131"/>
      <c r="L116" s="131"/>
      <c r="M116" s="131"/>
      <c r="N116" s="131"/>
      <c r="O116" s="131"/>
      <c r="P116" s="131"/>
      <c r="Q116" s="131"/>
      <c r="R116" s="131"/>
      <c r="S116" s="131"/>
      <c r="T116" s="131"/>
      <c r="U116" s="131"/>
      <c r="V116" s="131"/>
      <c r="W116" s="131"/>
      <c r="X116" s="131"/>
      <c r="Y116" s="131"/>
    </row>
    <row r="117" spans="1:25" x14ac:dyDescent="0.2">
      <c r="D117" s="123" t="s">
        <v>88</v>
      </c>
      <c r="W117" s="122" t="s">
        <v>87</v>
      </c>
    </row>
    <row r="118" spans="1:25" x14ac:dyDescent="0.2">
      <c r="C118" s="120"/>
      <c r="D118" s="130" t="s">
        <v>5</v>
      </c>
      <c r="V118" s="124"/>
    </row>
    <row r="119" spans="1:25" x14ac:dyDescent="0.2">
      <c r="C119" s="129" t="s">
        <v>86</v>
      </c>
      <c r="V119" s="124"/>
    </row>
    <row r="120" spans="1:25" x14ac:dyDescent="0.2">
      <c r="C120" s="120"/>
      <c r="E120" s="125" t="s">
        <v>82</v>
      </c>
      <c r="N120" s="125" t="s">
        <v>82</v>
      </c>
      <c r="V120" s="124"/>
    </row>
    <row r="121" spans="1:25" x14ac:dyDescent="0.2">
      <c r="C121" s="120"/>
      <c r="V121" s="124"/>
    </row>
    <row r="122" spans="1:25" ht="13.5" thickBot="1" x14ac:dyDescent="0.25">
      <c r="A122" s="125" t="s">
        <v>85</v>
      </c>
      <c r="C122" s="120"/>
      <c r="E122" s="125" t="s">
        <v>84</v>
      </c>
      <c r="S122" s="125" t="s">
        <v>84</v>
      </c>
      <c r="V122" s="124"/>
    </row>
    <row r="123" spans="1:25" x14ac:dyDescent="0.2">
      <c r="A123" s="119" t="s">
        <v>83</v>
      </c>
      <c r="C123" s="128"/>
      <c r="D123" s="127"/>
      <c r="E123" s="127"/>
      <c r="F123" s="127"/>
      <c r="G123" s="127"/>
      <c r="H123" s="127"/>
      <c r="I123" s="127"/>
      <c r="J123" s="127"/>
      <c r="K123" s="127"/>
      <c r="L123" s="127"/>
      <c r="M123" s="128"/>
      <c r="N123" s="127"/>
      <c r="O123" s="127"/>
      <c r="P123" s="127"/>
      <c r="Q123" s="127"/>
      <c r="R123" s="127"/>
      <c r="S123" s="127"/>
      <c r="T123" s="127"/>
      <c r="U123" s="127"/>
      <c r="V123" s="126"/>
    </row>
    <row r="124" spans="1:25" x14ac:dyDescent="0.2">
      <c r="C124" s="120"/>
      <c r="M124" s="120"/>
      <c r="V124" s="124"/>
    </row>
    <row r="125" spans="1:25" x14ac:dyDescent="0.2">
      <c r="C125" s="120"/>
      <c r="E125" s="125" t="s">
        <v>82</v>
      </c>
      <c r="M125" s="120"/>
      <c r="N125" s="125" t="s">
        <v>82</v>
      </c>
      <c r="V125" s="124"/>
    </row>
    <row r="126" spans="1:25" x14ac:dyDescent="0.2">
      <c r="C126" s="120"/>
      <c r="M126" s="120"/>
      <c r="V126" s="124"/>
    </row>
    <row r="127" spans="1:25" x14ac:dyDescent="0.2">
      <c r="C127" s="120"/>
      <c r="M127" s="120"/>
      <c r="V127" s="124"/>
    </row>
    <row r="128" spans="1:25" x14ac:dyDescent="0.2">
      <c r="D128" s="123" t="s">
        <v>81</v>
      </c>
      <c r="M128" s="120"/>
      <c r="W128" s="122" t="s">
        <v>80</v>
      </c>
    </row>
    <row r="129" spans="13:13" x14ac:dyDescent="0.2">
      <c r="M129" s="120"/>
    </row>
    <row r="130" spans="13:13" x14ac:dyDescent="0.2">
      <c r="M130" s="120"/>
    </row>
    <row r="131" spans="13:13" x14ac:dyDescent="0.2">
      <c r="M131" s="121" t="s">
        <v>79</v>
      </c>
    </row>
    <row r="132" spans="13:13" x14ac:dyDescent="0.2">
      <c r="M132" s="120"/>
    </row>
    <row r="133" spans="13:13" x14ac:dyDescent="0.2">
      <c r="M133" s="120"/>
    </row>
  </sheetData>
  <pageMargins left="0.67" right="0" top="0.24" bottom="0.5" header="0" footer="0.25"/>
  <pageSetup scale="80" orientation="portrait" horizontalDpi="360" verticalDpi="360" r:id="rId1"/>
  <headerFooter alignWithMargins="0">
    <oddFooter>&amp;L&amp;F&amp;CPage &amp;P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election activeCell="E1" sqref="E1"/>
    </sheetView>
  </sheetViews>
  <sheetFormatPr defaultRowHeight="12.75" x14ac:dyDescent="0.2"/>
  <cols>
    <col min="1" max="1" width="12.7109375" style="1" customWidth="1"/>
    <col min="2" max="2" width="10.7109375" style="1" customWidth="1"/>
    <col min="3" max="3" width="5.7109375" style="1" customWidth="1"/>
    <col min="4" max="4" width="10.7109375" style="1" customWidth="1"/>
    <col min="5" max="6" width="9.140625" style="1"/>
    <col min="7" max="7" width="5.7109375" style="1" customWidth="1"/>
    <col min="8" max="9" width="9.140625" style="1"/>
    <col min="10" max="10" width="6.7109375" style="1" customWidth="1"/>
    <col min="11" max="16384" width="9.140625" style="1"/>
  </cols>
  <sheetData>
    <row r="1" spans="1:13" ht="30" x14ac:dyDescent="0.4">
      <c r="A1" s="8"/>
      <c r="B1" s="8"/>
      <c r="C1" s="8"/>
      <c r="D1" s="8"/>
      <c r="E1" s="95" t="s">
        <v>282</v>
      </c>
      <c r="F1" s="8"/>
      <c r="G1" s="8"/>
      <c r="H1" s="8"/>
      <c r="I1" s="8"/>
      <c r="J1" s="8"/>
      <c r="K1" s="8"/>
      <c r="L1" s="2"/>
      <c r="M1" s="2"/>
    </row>
    <row r="2" spans="1:13" x14ac:dyDescent="0.2">
      <c r="A2" s="8"/>
      <c r="B2" s="11" t="s">
        <v>5</v>
      </c>
      <c r="C2" s="2"/>
      <c r="D2" s="8"/>
      <c r="E2" s="14"/>
      <c r="F2" s="13"/>
      <c r="G2" s="8"/>
      <c r="H2" s="11"/>
      <c r="I2" s="8"/>
      <c r="J2" s="8"/>
      <c r="K2" s="8"/>
      <c r="L2" s="2"/>
      <c r="M2" s="2"/>
    </row>
    <row r="3" spans="1:13" x14ac:dyDescent="0.2">
      <c r="A3" s="8"/>
      <c r="B3" s="8" t="s">
        <v>5</v>
      </c>
      <c r="C3" s="8" t="s">
        <v>5</v>
      </c>
      <c r="D3" s="8"/>
      <c r="E3" s="13"/>
      <c r="F3" s="13"/>
      <c r="G3" s="8"/>
      <c r="H3" s="8"/>
      <c r="I3" s="8"/>
      <c r="J3" s="8"/>
      <c r="K3" s="8"/>
      <c r="L3" s="2"/>
      <c r="M3" s="2"/>
    </row>
    <row r="4" spans="1:13" x14ac:dyDescent="0.2">
      <c r="A4" s="8"/>
      <c r="B4" s="94" t="s">
        <v>51</v>
      </c>
      <c r="C4" s="8"/>
      <c r="D4" s="8"/>
      <c r="E4" s="14" t="s">
        <v>5</v>
      </c>
      <c r="F4" s="13"/>
      <c r="G4" s="11" t="s">
        <v>5</v>
      </c>
      <c r="H4" s="2" t="s">
        <v>5</v>
      </c>
      <c r="I4" s="11" t="s">
        <v>5</v>
      </c>
      <c r="J4" s="8"/>
      <c r="K4" s="8"/>
      <c r="L4" s="2"/>
      <c r="M4" s="2"/>
    </row>
    <row r="5" spans="1:13" ht="13.5" thickBot="1" x14ac:dyDescent="0.25">
      <c r="A5" s="93" t="s">
        <v>50</v>
      </c>
      <c r="B5" s="92" t="s">
        <v>5</v>
      </c>
      <c r="C5" s="8"/>
      <c r="D5" s="8"/>
      <c r="E5" s="91" t="s">
        <v>49</v>
      </c>
      <c r="F5" s="90"/>
      <c r="G5" s="8"/>
      <c r="H5" s="36" t="s">
        <v>48</v>
      </c>
      <c r="I5" s="8"/>
      <c r="J5" s="8"/>
      <c r="K5" s="8"/>
      <c r="L5" s="2"/>
      <c r="M5" s="2"/>
    </row>
    <row r="6" spans="1:13" ht="13.5" thickBot="1" x14ac:dyDescent="0.25">
      <c r="A6" s="63" t="s">
        <v>47</v>
      </c>
      <c r="B6" s="89" t="s">
        <v>5</v>
      </c>
      <c r="C6" s="8"/>
      <c r="D6" s="88"/>
      <c r="E6" s="85" t="s">
        <v>46</v>
      </c>
      <c r="F6" s="87" t="s">
        <v>45</v>
      </c>
      <c r="G6" s="86"/>
      <c r="H6" s="85" t="s">
        <v>44</v>
      </c>
      <c r="I6" s="84" t="s">
        <v>43</v>
      </c>
      <c r="J6" s="8"/>
      <c r="K6" s="8"/>
      <c r="L6" s="2"/>
      <c r="M6" s="2"/>
    </row>
    <row r="7" spans="1:13" ht="14.25" thickTop="1" thickBot="1" x14ac:dyDescent="0.25">
      <c r="A7" s="83" t="s">
        <v>5</v>
      </c>
      <c r="B7" s="64">
        <v>144</v>
      </c>
      <c r="C7" s="45" t="s">
        <v>42</v>
      </c>
      <c r="D7" s="82" t="s">
        <v>41</v>
      </c>
      <c r="E7" s="73">
        <f>936/B7</f>
        <v>6.5</v>
      </c>
      <c r="F7" s="73">
        <f t="shared" ref="F7:F12" si="0">12*E7</f>
        <v>78</v>
      </c>
      <c r="G7" s="74"/>
      <c r="H7" s="73">
        <f>984/B7</f>
        <v>6.833333333333333</v>
      </c>
      <c r="I7" s="72">
        <f t="shared" ref="I7:I12" si="1">12*H7</f>
        <v>82</v>
      </c>
      <c r="J7" s="13"/>
      <c r="K7" s="8"/>
      <c r="L7" s="2"/>
      <c r="M7" s="2"/>
    </row>
    <row r="8" spans="1:13" ht="13.5" thickTop="1" x14ac:dyDescent="0.2">
      <c r="A8" s="8"/>
      <c r="B8" s="81"/>
      <c r="C8" s="8"/>
      <c r="D8" s="75" t="s">
        <v>40</v>
      </c>
      <c r="E8" s="73">
        <f>E11+E10</f>
        <v>4.875</v>
      </c>
      <c r="F8" s="73">
        <f t="shared" si="0"/>
        <v>58.5</v>
      </c>
      <c r="G8" s="74"/>
      <c r="H8" s="73">
        <f>3*H11</f>
        <v>5.125</v>
      </c>
      <c r="I8" s="72">
        <f t="shared" si="1"/>
        <v>61.5</v>
      </c>
      <c r="J8" s="13"/>
      <c r="K8" s="8"/>
      <c r="L8" s="2"/>
      <c r="M8" s="2"/>
    </row>
    <row r="9" spans="1:13" x14ac:dyDescent="0.2">
      <c r="A9" s="8"/>
      <c r="B9" s="71"/>
      <c r="C9" s="8"/>
      <c r="D9" s="75" t="s">
        <v>39</v>
      </c>
      <c r="E9" s="73">
        <f>E12*5</f>
        <v>4.0625</v>
      </c>
      <c r="F9" s="73">
        <f t="shared" si="0"/>
        <v>48.75</v>
      </c>
      <c r="G9" s="74"/>
      <c r="H9" s="73">
        <f>5*H12</f>
        <v>4.270833333333333</v>
      </c>
      <c r="I9" s="72">
        <f t="shared" si="1"/>
        <v>51.25</v>
      </c>
      <c r="J9" s="13"/>
      <c r="K9" s="8"/>
      <c r="L9" s="2"/>
      <c r="M9" s="2"/>
    </row>
    <row r="10" spans="1:13" x14ac:dyDescent="0.2">
      <c r="A10" s="8"/>
      <c r="B10" s="71"/>
      <c r="C10" s="8"/>
      <c r="D10" s="80" t="s">
        <v>38</v>
      </c>
      <c r="E10" s="79">
        <f>E7/2</f>
        <v>3.25</v>
      </c>
      <c r="F10" s="79">
        <f t="shared" si="0"/>
        <v>39</v>
      </c>
      <c r="G10" s="78"/>
      <c r="H10" s="77">
        <f>H7/2</f>
        <v>3.4166666666666665</v>
      </c>
      <c r="I10" s="76">
        <f t="shared" si="1"/>
        <v>41</v>
      </c>
      <c r="J10" s="13"/>
      <c r="K10" s="8"/>
      <c r="L10" s="2"/>
      <c r="M10" s="2"/>
    </row>
    <row r="11" spans="1:13" x14ac:dyDescent="0.2">
      <c r="A11" s="8"/>
      <c r="B11" s="71"/>
      <c r="C11" s="8"/>
      <c r="D11" s="75" t="s">
        <v>37</v>
      </c>
      <c r="E11" s="73">
        <f>E7/4</f>
        <v>1.625</v>
      </c>
      <c r="F11" s="73">
        <f t="shared" si="0"/>
        <v>19.5</v>
      </c>
      <c r="G11" s="74"/>
      <c r="H11" s="73">
        <f>H10/2</f>
        <v>1.7083333333333333</v>
      </c>
      <c r="I11" s="72">
        <f t="shared" si="1"/>
        <v>20.5</v>
      </c>
      <c r="J11" s="13"/>
      <c r="K11" s="8"/>
      <c r="L11" s="2"/>
      <c r="M11" s="2"/>
    </row>
    <row r="12" spans="1:13" ht="13.5" thickBot="1" x14ac:dyDescent="0.25">
      <c r="A12" s="8"/>
      <c r="B12" s="71"/>
      <c r="C12" s="8"/>
      <c r="D12" s="70" t="s">
        <v>36</v>
      </c>
      <c r="E12" s="68">
        <f>E7/8</f>
        <v>0.8125</v>
      </c>
      <c r="F12" s="68">
        <f t="shared" si="0"/>
        <v>9.75</v>
      </c>
      <c r="G12" s="69"/>
      <c r="H12" s="68">
        <f>H11/2</f>
        <v>0.85416666666666663</v>
      </c>
      <c r="I12" s="67">
        <f t="shared" si="1"/>
        <v>10.25</v>
      </c>
      <c r="J12" s="13"/>
      <c r="K12" s="8"/>
      <c r="L12" s="2"/>
      <c r="M12" s="2"/>
    </row>
    <row r="13" spans="1:13" x14ac:dyDescent="0.2">
      <c r="A13" s="66" t="s">
        <v>35</v>
      </c>
      <c r="B13" s="65"/>
      <c r="C13" s="8"/>
      <c r="D13" s="11"/>
      <c r="E13" s="8"/>
      <c r="F13" s="8"/>
      <c r="K13" s="8"/>
      <c r="L13" s="2"/>
      <c r="M13" s="2"/>
    </row>
    <row r="14" spans="1:13" ht="13.5" thickBot="1" x14ac:dyDescent="0.25">
      <c r="A14" s="63" t="s">
        <v>34</v>
      </c>
      <c r="B14" s="65"/>
      <c r="C14" s="8"/>
      <c r="D14" s="11"/>
      <c r="E14" s="8"/>
      <c r="F14" s="8"/>
      <c r="K14" s="8"/>
      <c r="L14" s="2"/>
      <c r="M14" s="2"/>
    </row>
    <row r="15" spans="1:13" ht="14.25" thickTop="1" thickBot="1" x14ac:dyDescent="0.25">
      <c r="A15" s="62"/>
      <c r="B15" s="64">
        <v>0.89</v>
      </c>
      <c r="C15" s="63" t="s">
        <v>33</v>
      </c>
      <c r="D15" s="63" t="s">
        <v>32</v>
      </c>
      <c r="E15" s="62"/>
      <c r="F15" s="8"/>
      <c r="K15" s="8"/>
      <c r="L15" s="2"/>
      <c r="M15" s="2"/>
    </row>
    <row r="16" spans="1:13" ht="14.25" thickTop="1" thickBot="1" x14ac:dyDescent="0.25">
      <c r="A16" s="8"/>
      <c r="B16" s="61"/>
      <c r="C16" s="8"/>
      <c r="D16" s="8"/>
      <c r="E16" s="8"/>
      <c r="F16" s="8"/>
      <c r="K16" s="8"/>
      <c r="L16" s="2"/>
      <c r="M16" s="2"/>
    </row>
    <row r="17" spans="1:13" ht="14.25" thickTop="1" thickBot="1" x14ac:dyDescent="0.25">
      <c r="A17" s="60" t="s">
        <v>31</v>
      </c>
      <c r="B17" s="58"/>
      <c r="C17" s="57"/>
      <c r="D17" s="8"/>
      <c r="E17" s="8"/>
      <c r="F17" s="8"/>
      <c r="K17" s="8"/>
      <c r="L17" s="2"/>
      <c r="M17" s="2"/>
    </row>
    <row r="18" spans="1:13" ht="14.25" thickTop="1" thickBot="1" x14ac:dyDescent="0.25">
      <c r="A18" s="59" t="s">
        <v>30</v>
      </c>
      <c r="B18" s="58"/>
      <c r="C18" s="57"/>
      <c r="D18" s="8"/>
      <c r="E18" s="8"/>
      <c r="F18" s="8"/>
      <c r="K18" s="8"/>
      <c r="L18" s="2"/>
      <c r="M18" s="2"/>
    </row>
    <row r="19" spans="1:13" ht="13.5" thickTop="1" x14ac:dyDescent="0.2">
      <c r="A19" s="56" t="s">
        <v>5</v>
      </c>
      <c r="B19" s="44"/>
      <c r="C19" s="55"/>
      <c r="D19" s="8"/>
      <c r="E19" s="8"/>
      <c r="F19" s="8"/>
      <c r="K19" s="8"/>
      <c r="L19" s="2"/>
      <c r="M19" s="2"/>
    </row>
    <row r="20" spans="1:13" ht="13.5" thickBot="1" x14ac:dyDescent="0.25">
      <c r="A20" s="45" t="s">
        <v>29</v>
      </c>
      <c r="B20" s="44"/>
      <c r="C20" s="43" t="s">
        <v>28</v>
      </c>
      <c r="D20" s="8"/>
      <c r="E20" s="8"/>
      <c r="F20" s="8"/>
      <c r="G20" s="54" t="s">
        <v>5</v>
      </c>
      <c r="H20" s="53" t="s">
        <v>5</v>
      </c>
      <c r="I20" s="8"/>
      <c r="J20" s="8"/>
      <c r="K20" s="8"/>
      <c r="L20" s="2"/>
      <c r="M20" s="2"/>
    </row>
    <row r="21" spans="1:13" ht="13.5" thickTop="1" x14ac:dyDescent="0.2">
      <c r="A21" s="52" t="s">
        <v>23</v>
      </c>
      <c r="B21" s="51"/>
      <c r="C21" s="50" t="s">
        <v>27</v>
      </c>
      <c r="D21" s="8" t="s">
        <v>5</v>
      </c>
      <c r="E21" s="8" t="s">
        <v>5</v>
      </c>
      <c r="F21" s="49"/>
      <c r="G21" s="48" t="s">
        <v>26</v>
      </c>
      <c r="H21" s="47"/>
      <c r="I21" s="47"/>
      <c r="J21" s="47"/>
      <c r="K21" s="46"/>
      <c r="L21" s="2"/>
      <c r="M21" s="2"/>
    </row>
    <row r="22" spans="1:13" ht="13.5" thickBot="1" x14ac:dyDescent="0.25">
      <c r="A22" s="45" t="s">
        <v>23</v>
      </c>
      <c r="B22" s="44"/>
      <c r="C22" s="43" t="s">
        <v>25</v>
      </c>
      <c r="D22" s="13"/>
      <c r="E22" s="8" t="s">
        <v>5</v>
      </c>
      <c r="F22" s="16"/>
      <c r="G22" s="42" t="s">
        <v>24</v>
      </c>
      <c r="H22" s="41"/>
      <c r="I22" s="41"/>
      <c r="J22" s="41"/>
      <c r="K22" s="40"/>
      <c r="L22" s="2"/>
      <c r="M22" s="2"/>
    </row>
    <row r="23" spans="1:13" ht="14.25" thickTop="1" thickBot="1" x14ac:dyDescent="0.25">
      <c r="A23" s="39" t="s">
        <v>23</v>
      </c>
      <c r="B23" s="38"/>
      <c r="C23" s="37" t="s">
        <v>22</v>
      </c>
      <c r="D23" s="27" t="s">
        <v>5</v>
      </c>
      <c r="E23" s="2"/>
      <c r="F23" s="3"/>
      <c r="G23" s="2"/>
      <c r="H23" s="8"/>
      <c r="I23" s="8"/>
      <c r="J23" s="8"/>
      <c r="K23" s="8"/>
      <c r="L23" s="2"/>
      <c r="M23" s="2"/>
    </row>
    <row r="24" spans="1:13" ht="13.5" thickTop="1" x14ac:dyDescent="0.2">
      <c r="A24" s="8"/>
      <c r="B24" s="8"/>
      <c r="C24" s="13"/>
      <c r="D24" s="13"/>
      <c r="E24" s="8" t="s">
        <v>5</v>
      </c>
      <c r="F24" s="16"/>
      <c r="G24" s="8"/>
      <c r="H24" s="11" t="s">
        <v>21</v>
      </c>
      <c r="I24" s="8"/>
      <c r="J24" s="8"/>
      <c r="K24" s="8"/>
      <c r="L24" s="2"/>
      <c r="M24" s="2"/>
    </row>
    <row r="25" spans="1:13" x14ac:dyDescent="0.2">
      <c r="A25" s="32" t="s">
        <v>20</v>
      </c>
      <c r="B25" s="8"/>
      <c r="C25" s="13"/>
      <c r="D25" s="13"/>
      <c r="E25" s="8"/>
      <c r="F25" s="12" t="s">
        <v>5</v>
      </c>
      <c r="G25" s="8"/>
      <c r="H25" s="36" t="s">
        <v>5</v>
      </c>
      <c r="I25" s="11">
        <f>B7</f>
        <v>144</v>
      </c>
      <c r="J25" s="8" t="s">
        <v>19</v>
      </c>
      <c r="K25" s="8"/>
      <c r="L25" s="2"/>
      <c r="M25" s="2"/>
    </row>
    <row r="26" spans="1:13" x14ac:dyDescent="0.2">
      <c r="A26" s="32" t="s">
        <v>18</v>
      </c>
      <c r="B26" s="8"/>
      <c r="C26" s="13"/>
      <c r="D26" s="13"/>
      <c r="E26" s="8"/>
      <c r="F26" s="9" t="s">
        <v>3</v>
      </c>
      <c r="G26" s="35"/>
      <c r="H26" s="8"/>
      <c r="I26" s="17" t="s">
        <v>17</v>
      </c>
      <c r="J26" s="8" t="s">
        <v>16</v>
      </c>
      <c r="K26" s="8"/>
      <c r="L26" s="2"/>
      <c r="M26" s="2"/>
    </row>
    <row r="27" spans="1:13" x14ac:dyDescent="0.2">
      <c r="A27" s="32" t="s">
        <v>15</v>
      </c>
      <c r="B27" s="8"/>
      <c r="C27" s="13"/>
      <c r="D27" s="2"/>
      <c r="E27" s="8"/>
      <c r="F27" s="34">
        <f>F10</f>
        <v>39</v>
      </c>
      <c r="G27" s="33" t="s">
        <v>2</v>
      </c>
      <c r="H27" s="8"/>
      <c r="I27" s="8"/>
      <c r="J27" s="8"/>
      <c r="K27" s="8"/>
      <c r="L27" s="2"/>
      <c r="M27" s="2"/>
    </row>
    <row r="28" spans="1:13" x14ac:dyDescent="0.2">
      <c r="A28" s="32" t="s">
        <v>5</v>
      </c>
      <c r="B28" s="8"/>
      <c r="C28" s="13"/>
      <c r="D28" s="13"/>
      <c r="E28" s="8"/>
      <c r="F28" s="31" t="s">
        <v>1</v>
      </c>
      <c r="G28" s="8" t="s">
        <v>5</v>
      </c>
      <c r="H28" s="8"/>
      <c r="I28" s="8"/>
      <c r="J28" s="8"/>
      <c r="K28" s="8"/>
      <c r="L28" s="2"/>
      <c r="M28" s="2"/>
    </row>
    <row r="29" spans="1:13" x14ac:dyDescent="0.2">
      <c r="A29" s="30" t="s">
        <v>5</v>
      </c>
      <c r="B29" s="8"/>
      <c r="C29" s="22" t="s">
        <v>14</v>
      </c>
      <c r="D29" s="13"/>
      <c r="E29" s="8"/>
      <c r="F29" s="31">
        <f>F27/12</f>
        <v>3.25</v>
      </c>
      <c r="G29" s="11" t="s">
        <v>0</v>
      </c>
      <c r="H29" s="11" t="s">
        <v>5</v>
      </c>
      <c r="I29" s="8"/>
      <c r="J29" s="8"/>
      <c r="K29" s="8"/>
      <c r="L29" s="2"/>
      <c r="M29" s="2"/>
    </row>
    <row r="30" spans="1:13" x14ac:dyDescent="0.2">
      <c r="A30" s="30" t="s">
        <v>5</v>
      </c>
      <c r="B30" s="8"/>
      <c r="C30" s="11" t="s">
        <v>5</v>
      </c>
      <c r="D30" s="13"/>
      <c r="E30" s="8"/>
      <c r="F30" s="16"/>
      <c r="G30" s="8"/>
      <c r="H30" s="29"/>
      <c r="I30" s="8"/>
      <c r="J30" s="8"/>
      <c r="K30" s="8"/>
      <c r="L30" s="2"/>
      <c r="M30" s="2"/>
    </row>
    <row r="31" spans="1:13" x14ac:dyDescent="0.2">
      <c r="A31" s="8" t="s">
        <v>5</v>
      </c>
      <c r="B31" s="8"/>
      <c r="C31" s="13"/>
      <c r="D31" s="14" t="s">
        <v>13</v>
      </c>
      <c r="E31" s="8"/>
      <c r="F31" s="16"/>
      <c r="G31" s="8"/>
      <c r="H31" s="8"/>
      <c r="I31" s="8"/>
      <c r="J31" s="8"/>
      <c r="K31" s="8"/>
      <c r="L31" s="2"/>
      <c r="M31" s="2"/>
    </row>
    <row r="32" spans="1:13" x14ac:dyDescent="0.2">
      <c r="A32" s="8" t="s">
        <v>5</v>
      </c>
      <c r="B32" s="2"/>
      <c r="C32" s="13"/>
      <c r="D32" s="28" t="s">
        <v>12</v>
      </c>
      <c r="E32" s="8"/>
      <c r="F32" s="16"/>
      <c r="G32" s="11" t="s">
        <v>5</v>
      </c>
      <c r="H32" s="8"/>
      <c r="I32" s="8"/>
      <c r="J32" s="8"/>
      <c r="K32" s="8"/>
      <c r="L32" s="2"/>
      <c r="M32" s="2"/>
    </row>
    <row r="33" spans="1:13" x14ac:dyDescent="0.2">
      <c r="A33" s="8" t="s">
        <v>5</v>
      </c>
      <c r="B33" s="11" t="s">
        <v>5</v>
      </c>
      <c r="C33" s="13"/>
      <c r="D33" s="18" t="s">
        <v>11</v>
      </c>
      <c r="E33" s="8"/>
      <c r="F33" s="16"/>
      <c r="G33" s="8"/>
      <c r="I33" s="15" t="s">
        <v>5</v>
      </c>
      <c r="J33" s="8" t="s">
        <v>5</v>
      </c>
      <c r="K33" s="27" t="s">
        <v>5</v>
      </c>
      <c r="L33" s="2"/>
      <c r="M33" s="2"/>
    </row>
    <row r="34" spans="1:13" ht="4.3499999999999996" customHeight="1" thickBot="1" x14ac:dyDescent="0.25">
      <c r="A34" s="13"/>
      <c r="B34" s="25"/>
      <c r="C34" s="24"/>
      <c r="D34" s="24"/>
      <c r="E34" s="26"/>
      <c r="F34" s="16"/>
      <c r="G34" s="13"/>
      <c r="H34" s="13"/>
      <c r="I34" s="13"/>
      <c r="J34" s="13"/>
      <c r="K34" s="13"/>
      <c r="L34" s="2"/>
      <c r="M34" s="2"/>
    </row>
    <row r="35" spans="1:13" ht="7.35" customHeight="1" thickTop="1" thickBot="1" x14ac:dyDescent="0.25">
      <c r="A35" s="8"/>
      <c r="B35" s="13"/>
      <c r="C35" s="25"/>
      <c r="D35" s="24"/>
      <c r="E35" s="24"/>
      <c r="F35" s="23"/>
      <c r="G35" s="23"/>
      <c r="H35" s="23"/>
      <c r="I35" s="23"/>
      <c r="J35" s="23"/>
      <c r="K35" s="23"/>
      <c r="L35" s="2"/>
      <c r="M35" s="2"/>
    </row>
    <row r="36" spans="1:13" ht="4.5" customHeight="1" thickTop="1" x14ac:dyDescent="0.2">
      <c r="A36" s="8"/>
      <c r="B36" s="8"/>
      <c r="C36" s="13"/>
      <c r="D36" s="13"/>
      <c r="E36" s="8"/>
      <c r="F36" s="16"/>
      <c r="G36" s="8"/>
      <c r="H36" s="8"/>
      <c r="I36" s="8"/>
      <c r="J36" s="8"/>
      <c r="K36" s="8"/>
      <c r="L36" s="2"/>
      <c r="M36" s="2"/>
    </row>
    <row r="37" spans="1:13" x14ac:dyDescent="0.2">
      <c r="A37" s="8"/>
      <c r="B37" s="22" t="s">
        <v>10</v>
      </c>
      <c r="C37" s="16"/>
      <c r="D37" s="21">
        <f>I11*B15</f>
        <v>18.245000000000001</v>
      </c>
      <c r="E37" s="20"/>
      <c r="F37" s="16"/>
      <c r="H37" s="15" t="s">
        <v>5</v>
      </c>
      <c r="I37" s="8"/>
      <c r="J37" s="19" t="s">
        <v>5</v>
      </c>
      <c r="K37" s="13"/>
      <c r="L37" s="2"/>
      <c r="M37" s="2"/>
    </row>
    <row r="38" spans="1:13" x14ac:dyDescent="0.2">
      <c r="A38" s="8"/>
      <c r="B38" s="11" t="s">
        <v>9</v>
      </c>
      <c r="C38" s="13"/>
      <c r="D38" s="18" t="s">
        <v>2</v>
      </c>
      <c r="E38" s="8"/>
      <c r="F38" s="9" t="s">
        <v>5</v>
      </c>
      <c r="G38" s="8"/>
      <c r="H38" s="17" t="s">
        <v>5</v>
      </c>
      <c r="I38" s="8"/>
      <c r="J38" s="8"/>
      <c r="K38" s="8"/>
      <c r="L38" s="2"/>
      <c r="M38" s="2"/>
    </row>
    <row r="39" spans="1:13" x14ac:dyDescent="0.2">
      <c r="A39" s="8"/>
      <c r="B39" s="8"/>
      <c r="C39" s="13"/>
      <c r="D39" s="13"/>
      <c r="E39" s="8"/>
      <c r="F39" s="16"/>
      <c r="G39" s="8"/>
      <c r="H39" s="8"/>
      <c r="I39" s="8"/>
      <c r="J39" s="8"/>
      <c r="K39" s="8"/>
      <c r="L39" s="2"/>
      <c r="M39" s="2"/>
    </row>
    <row r="40" spans="1:13" x14ac:dyDescent="0.2">
      <c r="A40" s="8"/>
      <c r="B40" s="8"/>
      <c r="C40" s="14" t="s">
        <v>8</v>
      </c>
      <c r="D40" s="13"/>
      <c r="E40" s="8"/>
      <c r="F40" s="16"/>
      <c r="G40" s="8"/>
      <c r="H40" s="14" t="s">
        <v>5</v>
      </c>
      <c r="I40" s="8"/>
      <c r="J40" s="8"/>
      <c r="K40" s="8"/>
      <c r="L40" s="2"/>
      <c r="M40" s="2"/>
    </row>
    <row r="41" spans="1:13" x14ac:dyDescent="0.2">
      <c r="A41" s="8"/>
      <c r="B41" s="15" t="s">
        <v>7</v>
      </c>
      <c r="C41" s="14">
        <f>D37*0.16</f>
        <v>2.9192</v>
      </c>
      <c r="D41" s="13" t="s">
        <v>6</v>
      </c>
      <c r="E41" s="8"/>
      <c r="F41" s="12" t="s">
        <v>5</v>
      </c>
      <c r="G41" s="8" t="s">
        <v>5</v>
      </c>
      <c r="H41" s="11" t="s">
        <v>5</v>
      </c>
      <c r="I41" s="8"/>
      <c r="J41" s="8"/>
      <c r="K41" s="8"/>
      <c r="L41" s="2"/>
      <c r="M41" s="2"/>
    </row>
    <row r="42" spans="1:13" x14ac:dyDescent="0.2">
      <c r="A42" s="8"/>
      <c r="B42" s="10" t="s">
        <v>4</v>
      </c>
      <c r="C42" s="8"/>
      <c r="E42" s="8"/>
      <c r="F42" s="9" t="s">
        <v>3</v>
      </c>
      <c r="H42" s="8"/>
      <c r="I42" s="8"/>
      <c r="J42" s="8"/>
      <c r="K42" s="8"/>
      <c r="L42" s="2"/>
      <c r="M42" s="2"/>
    </row>
    <row r="43" spans="1:13" x14ac:dyDescent="0.2">
      <c r="A43" s="2"/>
      <c r="B43" s="2"/>
      <c r="C43" s="2"/>
      <c r="D43" s="2"/>
      <c r="E43" s="2"/>
      <c r="F43" s="7">
        <f>F10</f>
        <v>39</v>
      </c>
      <c r="G43" s="4" t="s">
        <v>2</v>
      </c>
      <c r="H43" s="2"/>
      <c r="I43" s="2"/>
      <c r="J43" s="2"/>
      <c r="K43" s="2"/>
      <c r="L43" s="2"/>
      <c r="M43" s="2"/>
    </row>
    <row r="44" spans="1:13" x14ac:dyDescent="0.2">
      <c r="A44" s="2"/>
      <c r="B44" s="2"/>
      <c r="C44" s="2"/>
      <c r="D44" s="2"/>
      <c r="E44" s="2"/>
      <c r="F44" s="6" t="s">
        <v>1</v>
      </c>
      <c r="G44" s="4"/>
      <c r="H44" s="2"/>
      <c r="I44" s="2"/>
      <c r="J44" s="2"/>
      <c r="K44" s="2"/>
      <c r="L44" s="2"/>
      <c r="M44" s="2"/>
    </row>
    <row r="45" spans="1:13" x14ac:dyDescent="0.2">
      <c r="A45" s="2"/>
      <c r="B45" s="2"/>
      <c r="C45" s="2"/>
      <c r="D45" s="2"/>
      <c r="E45" s="2"/>
      <c r="F45" s="5">
        <f>F43/12</f>
        <v>3.25</v>
      </c>
      <c r="G45" s="4" t="s">
        <v>0</v>
      </c>
      <c r="H45" s="2"/>
      <c r="I45" s="2"/>
      <c r="J45" s="2"/>
      <c r="K45" s="2"/>
      <c r="L45" s="2"/>
      <c r="M45" s="2"/>
    </row>
    <row r="46" spans="1:13" x14ac:dyDescent="0.2">
      <c r="A46" s="2"/>
      <c r="B46" s="2"/>
      <c r="C46" s="2"/>
      <c r="D46" s="2"/>
      <c r="E46" s="2"/>
      <c r="F46" s="3"/>
      <c r="G46" s="2"/>
      <c r="H46" s="2"/>
      <c r="I46" s="2"/>
      <c r="J46" s="2"/>
      <c r="K46" s="2"/>
      <c r="L46" s="2"/>
      <c r="M46" s="2"/>
    </row>
    <row r="47" spans="1:13" x14ac:dyDescent="0.2">
      <c r="A47" s="2"/>
      <c r="B47" s="2"/>
      <c r="C47" s="2"/>
      <c r="D47" s="2"/>
      <c r="E47" s="2"/>
      <c r="F47" s="3"/>
      <c r="G47" s="2"/>
      <c r="H47" s="2"/>
      <c r="I47" s="2"/>
      <c r="J47" s="2"/>
      <c r="K47" s="2"/>
      <c r="L47" s="2"/>
      <c r="M47" s="2"/>
    </row>
    <row r="48" spans="1:13" x14ac:dyDescent="0.2">
      <c r="A48" s="2"/>
      <c r="B48" s="2"/>
      <c r="C48" s="2"/>
      <c r="D48" s="2"/>
      <c r="E48" s="2"/>
      <c r="F48" s="3"/>
      <c r="G48" s="2"/>
      <c r="H48" s="2"/>
      <c r="I48" s="2"/>
      <c r="J48" s="2"/>
      <c r="K48" s="2"/>
      <c r="L48" s="2"/>
      <c r="M48" s="2"/>
    </row>
    <row r="49" spans="1:13" x14ac:dyDescent="0.2">
      <c r="A49" s="2"/>
      <c r="B49" s="2"/>
      <c r="C49" s="2"/>
      <c r="D49" s="2"/>
      <c r="E49" s="2"/>
      <c r="F49" s="3"/>
      <c r="G49" s="2"/>
      <c r="H49" s="2"/>
      <c r="I49" s="2"/>
      <c r="J49" s="2"/>
      <c r="K49" s="2"/>
      <c r="L49" s="2"/>
      <c r="M49" s="2"/>
    </row>
    <row r="50" spans="1:13" x14ac:dyDescent="0.2">
      <c r="A50" s="2"/>
      <c r="B50" s="2"/>
      <c r="C50" s="2"/>
      <c r="D50" s="2"/>
      <c r="E50" s="2"/>
      <c r="F50" s="2"/>
      <c r="G50" s="2"/>
      <c r="H50" s="2"/>
      <c r="I50" s="2"/>
      <c r="J50" s="2"/>
      <c r="K50" s="2"/>
      <c r="L50" s="2"/>
      <c r="M50" s="2"/>
    </row>
    <row r="51" spans="1:13" x14ac:dyDescent="0.2">
      <c r="A51" s="2"/>
      <c r="B51" s="2"/>
      <c r="C51" s="2"/>
      <c r="D51" s="2"/>
      <c r="E51" s="2"/>
      <c r="F51" s="2"/>
      <c r="G51" s="2"/>
      <c r="H51" s="2"/>
      <c r="I51" s="2"/>
      <c r="J51" s="2"/>
      <c r="K51" s="2"/>
      <c r="L51" s="2"/>
      <c r="M51" s="2"/>
    </row>
    <row r="52" spans="1:13" x14ac:dyDescent="0.2">
      <c r="A52" s="2"/>
      <c r="B52" s="2"/>
      <c r="C52" s="2"/>
      <c r="D52" s="2"/>
      <c r="E52" s="2"/>
      <c r="F52" s="2"/>
      <c r="G52" s="2"/>
      <c r="H52" s="2"/>
      <c r="I52" s="2"/>
      <c r="J52" s="2"/>
      <c r="K52" s="2"/>
      <c r="L52" s="2"/>
      <c r="M52" s="2"/>
    </row>
    <row r="53" spans="1:13" x14ac:dyDescent="0.2">
      <c r="A53" s="2"/>
      <c r="B53" s="2"/>
      <c r="C53" s="2"/>
      <c r="D53" s="2"/>
      <c r="E53" s="2"/>
      <c r="F53" s="2"/>
      <c r="G53" s="2"/>
      <c r="H53" s="2"/>
      <c r="I53" s="2"/>
      <c r="J53" s="2"/>
      <c r="K53" s="2"/>
      <c r="L53" s="2"/>
      <c r="M53" s="2"/>
    </row>
    <row r="54" spans="1:13" x14ac:dyDescent="0.2">
      <c r="A54" s="2"/>
      <c r="B54" s="2"/>
      <c r="C54" s="2"/>
      <c r="D54" s="2"/>
      <c r="E54" s="2"/>
      <c r="F54" s="2"/>
      <c r="G54" s="2"/>
      <c r="H54" s="2"/>
      <c r="I54" s="2"/>
      <c r="J54" s="2"/>
      <c r="K54" s="2"/>
      <c r="L54" s="2"/>
      <c r="M54" s="2"/>
    </row>
    <row r="55" spans="1:13" x14ac:dyDescent="0.2">
      <c r="A55" s="2"/>
      <c r="B55" s="2"/>
      <c r="C55" s="2"/>
      <c r="D55" s="2"/>
      <c r="E55" s="2"/>
      <c r="F55" s="2"/>
      <c r="G55" s="2"/>
      <c r="H55" s="2"/>
      <c r="I55" s="2"/>
      <c r="J55" s="2"/>
      <c r="K55" s="2"/>
      <c r="L55" s="2"/>
      <c r="M55" s="2"/>
    </row>
    <row r="56" spans="1:13" x14ac:dyDescent="0.2">
      <c r="A56" s="2"/>
      <c r="B56" s="2"/>
      <c r="C56" s="2"/>
      <c r="D56" s="2"/>
      <c r="E56" s="2"/>
      <c r="F56" s="2"/>
      <c r="G56" s="2"/>
      <c r="H56" s="2"/>
      <c r="I56" s="2"/>
      <c r="J56" s="2"/>
      <c r="K56" s="2"/>
      <c r="L56" s="2"/>
      <c r="M56" s="2"/>
    </row>
    <row r="57" spans="1:13" x14ac:dyDescent="0.2">
      <c r="A57" s="2"/>
      <c r="B57" s="2"/>
      <c r="C57" s="2"/>
      <c r="D57" s="2"/>
      <c r="E57" s="2"/>
      <c r="F57" s="2"/>
      <c r="G57" s="2"/>
      <c r="H57" s="2"/>
      <c r="I57" s="2"/>
      <c r="J57" s="2"/>
      <c r="K57" s="2"/>
      <c r="L57" s="2"/>
      <c r="M57" s="2"/>
    </row>
    <row r="58" spans="1:13" x14ac:dyDescent="0.2">
      <c r="A58" s="2"/>
      <c r="B58" s="2"/>
      <c r="C58" s="2"/>
      <c r="D58" s="2"/>
      <c r="E58" s="2"/>
      <c r="F58" s="2"/>
      <c r="G58" s="2"/>
      <c r="H58" s="2"/>
      <c r="I58" s="2"/>
      <c r="J58" s="2"/>
      <c r="K58" s="2"/>
      <c r="L58" s="2"/>
      <c r="M58" s="2"/>
    </row>
    <row r="59" spans="1:13" x14ac:dyDescent="0.2">
      <c r="A59" s="2"/>
      <c r="B59" s="2"/>
      <c r="C59" s="2"/>
      <c r="D59" s="2"/>
      <c r="E59" s="2"/>
      <c r="F59" s="2"/>
      <c r="G59" s="2"/>
      <c r="H59" s="2"/>
      <c r="I59" s="2"/>
      <c r="J59" s="2"/>
      <c r="K59" s="2"/>
      <c r="L59" s="2"/>
      <c r="M59" s="2"/>
    </row>
    <row r="60" spans="1:13" x14ac:dyDescent="0.2">
      <c r="A60" s="2"/>
      <c r="B60" s="2"/>
      <c r="C60" s="2"/>
      <c r="D60" s="2"/>
      <c r="E60" s="2"/>
      <c r="F60" s="2"/>
      <c r="G60" s="2"/>
      <c r="H60" s="2"/>
      <c r="I60" s="2"/>
      <c r="J60" s="2"/>
      <c r="K60" s="2"/>
      <c r="L60" s="2"/>
      <c r="M60" s="2"/>
    </row>
    <row r="61" spans="1:13" x14ac:dyDescent="0.2">
      <c r="A61" s="2"/>
      <c r="B61" s="2"/>
      <c r="C61" s="2"/>
      <c r="D61" s="2"/>
      <c r="E61" s="2"/>
      <c r="F61" s="2"/>
      <c r="G61" s="2"/>
      <c r="H61" s="2"/>
      <c r="I61" s="2"/>
      <c r="J61" s="2"/>
      <c r="K61" s="2"/>
      <c r="L61" s="2"/>
      <c r="M61" s="2"/>
    </row>
    <row r="62" spans="1:13" x14ac:dyDescent="0.2">
      <c r="A62" s="2"/>
      <c r="B62" s="2"/>
      <c r="C62" s="2"/>
      <c r="D62" s="2"/>
      <c r="E62" s="2"/>
      <c r="F62" s="2"/>
      <c r="G62" s="2"/>
      <c r="H62" s="2"/>
      <c r="I62" s="2"/>
      <c r="J62" s="2"/>
      <c r="K62" s="2"/>
      <c r="L62" s="2"/>
      <c r="M62" s="2"/>
    </row>
    <row r="63" spans="1:13" x14ac:dyDescent="0.2">
      <c r="A63" s="2"/>
      <c r="B63" s="2"/>
      <c r="C63" s="2"/>
      <c r="D63" s="2"/>
      <c r="E63" s="2"/>
      <c r="F63" s="2"/>
      <c r="G63" s="2"/>
      <c r="H63" s="2"/>
      <c r="I63" s="2"/>
      <c r="J63" s="2"/>
      <c r="K63" s="2"/>
      <c r="L63" s="2"/>
      <c r="M63" s="2"/>
    </row>
    <row r="64" spans="1:13" x14ac:dyDescent="0.2">
      <c r="A64" s="2"/>
      <c r="B64" s="2"/>
      <c r="C64" s="2"/>
      <c r="D64" s="2"/>
      <c r="E64" s="2"/>
      <c r="F64" s="2"/>
      <c r="G64" s="2"/>
      <c r="H64" s="2"/>
      <c r="I64" s="2"/>
      <c r="J64" s="2"/>
      <c r="K64" s="2"/>
      <c r="L64" s="2"/>
      <c r="M64" s="2"/>
    </row>
    <row r="65" spans="1:13" x14ac:dyDescent="0.2">
      <c r="A65" s="2"/>
      <c r="B65" s="2"/>
      <c r="C65" s="2"/>
      <c r="D65" s="2"/>
      <c r="E65" s="2"/>
      <c r="F65" s="2"/>
      <c r="G65" s="2"/>
      <c r="H65" s="2"/>
      <c r="I65" s="2"/>
      <c r="J65" s="2"/>
      <c r="K65" s="2"/>
      <c r="L65" s="2"/>
      <c r="M65" s="2"/>
    </row>
    <row r="66" spans="1:13" x14ac:dyDescent="0.2">
      <c r="A66" s="2"/>
      <c r="B66" s="2"/>
      <c r="C66" s="2"/>
      <c r="D66" s="2"/>
      <c r="E66" s="2"/>
      <c r="F66" s="2"/>
      <c r="G66" s="2"/>
      <c r="H66" s="2"/>
      <c r="I66" s="2"/>
      <c r="J66" s="2"/>
      <c r="K66" s="2"/>
      <c r="L66" s="2"/>
      <c r="M66" s="2"/>
    </row>
    <row r="67" spans="1:13" x14ac:dyDescent="0.2">
      <c r="A67" s="2"/>
      <c r="B67" s="2"/>
      <c r="C67" s="2"/>
      <c r="D67" s="2"/>
      <c r="E67" s="2"/>
      <c r="F67" s="2"/>
      <c r="G67" s="2"/>
      <c r="H67" s="2"/>
      <c r="I67" s="2"/>
      <c r="J67" s="2"/>
      <c r="K67" s="2"/>
      <c r="L67" s="2"/>
      <c r="M67" s="2"/>
    </row>
    <row r="68" spans="1:13" x14ac:dyDescent="0.2">
      <c r="A68" s="2"/>
      <c r="B68" s="2"/>
      <c r="C68" s="2"/>
      <c r="D68" s="2"/>
      <c r="E68" s="2"/>
      <c r="F68" s="2"/>
      <c r="G68" s="2"/>
      <c r="H68" s="2"/>
      <c r="I68" s="2"/>
      <c r="J68" s="2"/>
      <c r="K68" s="2"/>
      <c r="L68" s="2"/>
      <c r="M68" s="2"/>
    </row>
    <row r="69" spans="1:13" x14ac:dyDescent="0.2">
      <c r="A69" s="2"/>
      <c r="B69" s="2"/>
      <c r="C69" s="2"/>
      <c r="D69" s="2"/>
      <c r="E69" s="2"/>
      <c r="F69" s="2"/>
      <c r="G69" s="2"/>
      <c r="H69" s="2"/>
      <c r="I69" s="2"/>
      <c r="J69" s="2"/>
      <c r="K69" s="2"/>
      <c r="L69" s="2"/>
      <c r="M69" s="2"/>
    </row>
    <row r="70" spans="1:13" x14ac:dyDescent="0.2">
      <c r="A70" s="2"/>
      <c r="B70" s="2"/>
      <c r="C70" s="2"/>
      <c r="D70" s="2"/>
      <c r="E70" s="2"/>
      <c r="F70" s="2"/>
      <c r="G70" s="2"/>
      <c r="H70" s="2"/>
      <c r="I70" s="2"/>
      <c r="J70" s="2"/>
      <c r="K70" s="2"/>
      <c r="L70" s="2"/>
      <c r="M70" s="2"/>
    </row>
    <row r="71" spans="1:13" x14ac:dyDescent="0.2">
      <c r="A71" s="2"/>
      <c r="B71" s="2"/>
      <c r="C71" s="2"/>
      <c r="D71" s="2"/>
      <c r="E71" s="2"/>
      <c r="F71" s="2"/>
      <c r="G71" s="2"/>
      <c r="H71" s="2"/>
      <c r="I71" s="2"/>
      <c r="J71" s="2"/>
      <c r="K71" s="2"/>
      <c r="L71" s="2"/>
      <c r="M71" s="2"/>
    </row>
    <row r="72" spans="1:13" x14ac:dyDescent="0.2">
      <c r="A72" s="2"/>
      <c r="B72" s="2"/>
      <c r="C72" s="2"/>
      <c r="D72" s="2"/>
      <c r="E72" s="2"/>
      <c r="F72" s="2"/>
      <c r="G72" s="2"/>
      <c r="H72" s="2"/>
      <c r="I72" s="2"/>
      <c r="J72" s="2"/>
      <c r="K72" s="2"/>
      <c r="L72" s="2"/>
      <c r="M72" s="2"/>
    </row>
    <row r="73" spans="1:13" x14ac:dyDescent="0.2">
      <c r="A73" s="2"/>
      <c r="B73" s="2"/>
      <c r="C73" s="2"/>
      <c r="D73" s="2"/>
      <c r="E73" s="2"/>
      <c r="F73" s="2"/>
      <c r="G73" s="2"/>
      <c r="H73" s="2"/>
      <c r="I73" s="2"/>
      <c r="J73" s="2"/>
      <c r="K73" s="2"/>
      <c r="L73" s="2"/>
      <c r="M73" s="2"/>
    </row>
    <row r="74" spans="1:13" x14ac:dyDescent="0.2">
      <c r="A74" s="2"/>
      <c r="B74" s="2"/>
      <c r="C74" s="2"/>
      <c r="D74" s="2"/>
      <c r="E74" s="2"/>
      <c r="F74" s="2"/>
      <c r="G74" s="2"/>
      <c r="H74" s="2"/>
      <c r="I74" s="2"/>
      <c r="J74" s="2"/>
      <c r="K74" s="2"/>
      <c r="L74" s="2"/>
      <c r="M74" s="2"/>
    </row>
    <row r="75" spans="1:13" x14ac:dyDescent="0.2">
      <c r="A75" s="2"/>
      <c r="B75" s="2"/>
      <c r="C75" s="2"/>
      <c r="D75" s="2"/>
      <c r="E75" s="2"/>
      <c r="F75" s="2"/>
      <c r="G75" s="2"/>
      <c r="H75" s="2"/>
      <c r="I75" s="2"/>
      <c r="J75" s="2"/>
      <c r="K75" s="2"/>
      <c r="L75" s="2"/>
      <c r="M75" s="2"/>
    </row>
    <row r="76" spans="1:13" x14ac:dyDescent="0.2">
      <c r="A76" s="2"/>
      <c r="B76" s="2"/>
      <c r="C76" s="2"/>
      <c r="D76" s="2"/>
      <c r="E76" s="2"/>
      <c r="F76" s="2"/>
      <c r="G76" s="2"/>
      <c r="H76" s="2"/>
      <c r="I76" s="2"/>
      <c r="J76" s="2"/>
      <c r="K76" s="2"/>
      <c r="L76" s="2"/>
      <c r="M76" s="2"/>
    </row>
    <row r="77" spans="1:13" x14ac:dyDescent="0.2">
      <c r="A77" s="2"/>
      <c r="B77" s="2"/>
      <c r="C77" s="2"/>
      <c r="D77" s="2"/>
      <c r="E77" s="2"/>
      <c r="F77" s="2"/>
      <c r="G77" s="2"/>
      <c r="H77" s="2"/>
      <c r="I77" s="2"/>
      <c r="J77" s="2"/>
      <c r="K77" s="2"/>
      <c r="L77" s="2"/>
      <c r="M77" s="2"/>
    </row>
    <row r="78" spans="1:13" x14ac:dyDescent="0.2">
      <c r="A78" s="2"/>
      <c r="B78" s="2"/>
      <c r="C78" s="2"/>
      <c r="D78" s="2"/>
      <c r="E78" s="2"/>
      <c r="F78" s="2"/>
      <c r="G78" s="2"/>
      <c r="H78" s="2"/>
      <c r="I78" s="2"/>
      <c r="J78" s="2"/>
      <c r="K78" s="2"/>
      <c r="L78" s="2"/>
      <c r="M78" s="2"/>
    </row>
    <row r="79" spans="1:13" x14ac:dyDescent="0.2">
      <c r="A79" s="2"/>
      <c r="B79" s="2"/>
      <c r="C79" s="2"/>
      <c r="D79" s="2"/>
      <c r="E79" s="2"/>
      <c r="F79" s="2"/>
      <c r="G79" s="2"/>
      <c r="H79" s="2"/>
      <c r="I79" s="2"/>
      <c r="J79" s="2"/>
      <c r="K79" s="2"/>
      <c r="L79" s="2"/>
      <c r="M79" s="2"/>
    </row>
    <row r="80" spans="1:13" x14ac:dyDescent="0.2">
      <c r="A80" s="2"/>
      <c r="B80" s="2"/>
      <c r="C80" s="2"/>
      <c r="D80" s="2"/>
      <c r="E80" s="2"/>
      <c r="F80" s="2"/>
      <c r="G80" s="2"/>
      <c r="H80" s="2"/>
      <c r="I80" s="2"/>
      <c r="J80" s="2"/>
      <c r="K80" s="2"/>
      <c r="L80" s="2"/>
      <c r="M80" s="2"/>
    </row>
    <row r="81" spans="1:13" x14ac:dyDescent="0.2">
      <c r="A81" s="2"/>
      <c r="B81" s="2"/>
      <c r="C81" s="2"/>
      <c r="D81" s="2"/>
      <c r="E81" s="2"/>
      <c r="F81" s="2"/>
      <c r="G81" s="2"/>
      <c r="H81" s="2"/>
      <c r="I81" s="2"/>
      <c r="J81" s="2"/>
      <c r="K81" s="2"/>
      <c r="L81" s="2"/>
      <c r="M81" s="2"/>
    </row>
    <row r="82" spans="1:13" x14ac:dyDescent="0.2">
      <c r="A82" s="2"/>
      <c r="B82" s="2"/>
      <c r="C82" s="2"/>
      <c r="D82" s="2"/>
      <c r="E82" s="2"/>
      <c r="F82" s="2"/>
      <c r="G82" s="2"/>
      <c r="H82" s="2"/>
      <c r="I82" s="2"/>
      <c r="J82" s="2"/>
      <c r="K82" s="2"/>
      <c r="L82" s="2"/>
      <c r="M82" s="2"/>
    </row>
    <row r="83" spans="1:13" x14ac:dyDescent="0.2">
      <c r="A83" s="2"/>
      <c r="B83" s="2"/>
      <c r="C83" s="2"/>
      <c r="D83" s="2"/>
      <c r="E83" s="2"/>
      <c r="F83" s="2"/>
      <c r="G83" s="2"/>
      <c r="H83" s="2"/>
      <c r="I83" s="2"/>
      <c r="J83" s="2"/>
      <c r="K83" s="2"/>
      <c r="L83" s="2"/>
      <c r="M83" s="2"/>
    </row>
    <row r="84" spans="1:13" x14ac:dyDescent="0.2">
      <c r="A84" s="2"/>
      <c r="B84" s="2"/>
      <c r="C84" s="2"/>
      <c r="D84" s="2"/>
      <c r="E84" s="2"/>
      <c r="F84" s="2"/>
      <c r="G84" s="2"/>
      <c r="H84" s="2"/>
      <c r="I84" s="2"/>
      <c r="J84" s="2"/>
      <c r="K84" s="2"/>
      <c r="L84" s="2"/>
      <c r="M84" s="2"/>
    </row>
    <row r="85" spans="1:13" x14ac:dyDescent="0.2">
      <c r="A85" s="2"/>
      <c r="B85" s="2"/>
      <c r="C85" s="2"/>
      <c r="D85" s="2"/>
      <c r="E85" s="2"/>
      <c r="F85" s="2"/>
      <c r="G85" s="2"/>
      <c r="H85" s="2"/>
      <c r="I85" s="2"/>
      <c r="J85" s="2"/>
      <c r="K85" s="2"/>
      <c r="L85" s="2"/>
      <c r="M85" s="2"/>
    </row>
    <row r="86" spans="1:13" x14ac:dyDescent="0.2">
      <c r="A86" s="2"/>
      <c r="B86" s="2"/>
      <c r="C86" s="2"/>
      <c r="D86" s="2"/>
      <c r="E86" s="2"/>
      <c r="F86" s="2"/>
      <c r="G86" s="2"/>
      <c r="H86" s="2"/>
      <c r="I86" s="2"/>
      <c r="J86" s="2"/>
      <c r="K86" s="2"/>
      <c r="L86" s="2"/>
      <c r="M86" s="2"/>
    </row>
  </sheetData>
  <hyperlinks>
    <hyperlink ref="J37" r:id="rId1" display="KK1CW@email.com"/>
  </hyperlinks>
  <printOptions horizontalCentered="1"/>
  <pageMargins left="0.25" right="0.25" top="0.5" bottom="0.5" header="0.5" footer="0.5"/>
  <pageSetup scale="90" orientation="portrait" horizontalDpi="720" verticalDpi="720"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zoomScale="75" workbookViewId="0">
      <selection activeCell="E2" sqref="E2"/>
    </sheetView>
  </sheetViews>
  <sheetFormatPr defaultRowHeight="12.75" x14ac:dyDescent="0.2"/>
  <cols>
    <col min="1" max="1" width="12.7109375" style="1" customWidth="1"/>
    <col min="2" max="2" width="10.7109375" style="1" customWidth="1"/>
    <col min="3" max="3" width="5.7109375" style="1" customWidth="1"/>
    <col min="4" max="4" width="10.7109375" style="1" customWidth="1"/>
    <col min="5" max="6" width="9.140625" style="1"/>
    <col min="7" max="7" width="5.7109375" style="1" customWidth="1"/>
    <col min="8" max="9" width="9.140625" style="1"/>
    <col min="10" max="10" width="6.7109375" style="1" customWidth="1"/>
    <col min="11" max="16384" width="9.140625" style="1"/>
  </cols>
  <sheetData>
    <row r="1" spans="1:13" x14ac:dyDescent="0.2">
      <c r="A1" s="8"/>
      <c r="B1" s="8"/>
      <c r="C1" s="8"/>
      <c r="D1" s="8"/>
      <c r="E1" s="8"/>
      <c r="F1" s="8"/>
      <c r="G1" s="8"/>
      <c r="H1" s="8"/>
      <c r="I1" s="8"/>
      <c r="J1" s="8"/>
      <c r="K1" s="8"/>
      <c r="L1" s="2"/>
      <c r="M1" s="2"/>
    </row>
    <row r="2" spans="1:13" ht="35.25" x14ac:dyDescent="0.5">
      <c r="A2" s="8"/>
      <c r="B2" s="8"/>
      <c r="C2" s="8"/>
      <c r="D2" s="8"/>
      <c r="E2" s="383" t="s">
        <v>282</v>
      </c>
      <c r="F2" s="8"/>
      <c r="G2" s="8"/>
      <c r="H2" s="8"/>
      <c r="I2" s="8"/>
      <c r="J2" s="8"/>
      <c r="K2" s="8"/>
      <c r="L2" s="2"/>
      <c r="M2" s="2"/>
    </row>
    <row r="3" spans="1:13" x14ac:dyDescent="0.2">
      <c r="A3" s="8"/>
      <c r="B3" s="11" t="s">
        <v>5</v>
      </c>
      <c r="C3" s="2"/>
      <c r="D3" s="8"/>
      <c r="E3" s="14"/>
      <c r="F3" s="13"/>
      <c r="G3" s="8"/>
      <c r="H3" s="11" t="s">
        <v>5</v>
      </c>
      <c r="I3" s="8"/>
      <c r="J3" s="8"/>
      <c r="K3" s="8"/>
      <c r="L3" s="2"/>
      <c r="M3" s="2"/>
    </row>
    <row r="4" spans="1:13" x14ac:dyDescent="0.2">
      <c r="A4" s="8"/>
      <c r="B4" s="8" t="s">
        <v>5</v>
      </c>
      <c r="C4" s="8" t="s">
        <v>5</v>
      </c>
      <c r="D4" s="8"/>
      <c r="E4" s="13"/>
      <c r="F4" s="13"/>
      <c r="G4" s="8"/>
      <c r="H4" s="8"/>
      <c r="I4" s="8"/>
      <c r="J4" s="8"/>
      <c r="K4" s="8"/>
      <c r="L4" s="2"/>
      <c r="M4" s="2"/>
    </row>
    <row r="5" spans="1:13" x14ac:dyDescent="0.2">
      <c r="A5" s="8"/>
      <c r="B5" s="118" t="s">
        <v>5</v>
      </c>
      <c r="C5" s="8"/>
      <c r="D5" s="8"/>
      <c r="E5" s="14" t="s">
        <v>5</v>
      </c>
      <c r="F5" s="13"/>
      <c r="G5" s="11" t="s">
        <v>73</v>
      </c>
      <c r="H5" s="2"/>
      <c r="I5" s="117">
        <f>B8</f>
        <v>14.175000000000001</v>
      </c>
      <c r="J5" s="8"/>
      <c r="K5" s="8"/>
      <c r="L5" s="2"/>
      <c r="M5" s="2"/>
    </row>
    <row r="6" spans="1:13" ht="13.5" thickBot="1" x14ac:dyDescent="0.25">
      <c r="A6" s="8"/>
      <c r="B6" s="92" t="s">
        <v>72</v>
      </c>
      <c r="C6" s="8"/>
      <c r="D6" s="8"/>
      <c r="E6" s="117" t="s">
        <v>71</v>
      </c>
      <c r="F6" s="90"/>
      <c r="G6" s="8"/>
      <c r="H6" s="11" t="s">
        <v>70</v>
      </c>
      <c r="I6" s="8"/>
      <c r="J6" s="8"/>
      <c r="K6" s="8"/>
      <c r="L6" s="2"/>
      <c r="M6" s="2"/>
    </row>
    <row r="7" spans="1:13" ht="14.25" thickTop="1" thickBot="1" x14ac:dyDescent="0.25">
      <c r="A7" s="11" t="s">
        <v>47</v>
      </c>
      <c r="B7" s="89" t="s">
        <v>69</v>
      </c>
      <c r="C7" s="8"/>
      <c r="D7" s="8"/>
      <c r="E7" s="29" t="s">
        <v>46</v>
      </c>
      <c r="F7" s="8" t="s">
        <v>45</v>
      </c>
      <c r="G7" s="8"/>
      <c r="H7" s="116" t="s">
        <v>44</v>
      </c>
      <c r="I7" s="115" t="s">
        <v>43</v>
      </c>
      <c r="J7" s="8"/>
      <c r="K7" s="8"/>
      <c r="L7" s="2"/>
      <c r="M7" s="2"/>
    </row>
    <row r="8" spans="1:13" ht="14.25" thickTop="1" thickBot="1" x14ac:dyDescent="0.25">
      <c r="A8" s="100" t="s">
        <v>5</v>
      </c>
      <c r="B8" s="64">
        <v>14.175000000000001</v>
      </c>
      <c r="C8" s="114" t="s">
        <v>42</v>
      </c>
      <c r="D8" s="113" t="s">
        <v>41</v>
      </c>
      <c r="E8" s="73">
        <f>936/B8</f>
        <v>66.031746031746025</v>
      </c>
      <c r="F8" s="73">
        <f t="shared" ref="F8:F13" si="0">12*E8</f>
        <v>792.38095238095229</v>
      </c>
      <c r="G8" s="108"/>
      <c r="H8" s="73">
        <f>984/B8</f>
        <v>69.417989417989418</v>
      </c>
      <c r="I8" s="73">
        <f t="shared" ref="I8:I13" si="1">12*H8</f>
        <v>833.01587301587301</v>
      </c>
      <c r="J8" s="105"/>
      <c r="K8" s="8"/>
      <c r="L8" s="2"/>
      <c r="M8" s="2"/>
    </row>
    <row r="9" spans="1:13" ht="13.5" thickTop="1" x14ac:dyDescent="0.2">
      <c r="A9" s="8"/>
      <c r="B9" s="112" t="s">
        <v>5</v>
      </c>
      <c r="C9" s="8"/>
      <c r="D9" s="107" t="s">
        <v>40</v>
      </c>
      <c r="E9" s="73">
        <f>E12+E11</f>
        <v>49.523809523809518</v>
      </c>
      <c r="F9" s="73">
        <f t="shared" si="0"/>
        <v>594.28571428571422</v>
      </c>
      <c r="G9" s="108"/>
      <c r="H9" s="73">
        <f>3*H12</f>
        <v>52.063492063492063</v>
      </c>
      <c r="I9" s="73">
        <f t="shared" si="1"/>
        <v>624.76190476190482</v>
      </c>
      <c r="J9" s="105"/>
      <c r="K9" s="8"/>
      <c r="L9" s="2"/>
      <c r="M9" s="2"/>
    </row>
    <row r="10" spans="1:13" x14ac:dyDescent="0.2">
      <c r="A10" s="8"/>
      <c r="B10" s="65" t="s">
        <v>68</v>
      </c>
      <c r="C10" s="8"/>
      <c r="D10" s="107" t="s">
        <v>39</v>
      </c>
      <c r="E10" s="73">
        <f>E13*5</f>
        <v>41.269841269841265</v>
      </c>
      <c r="F10" s="73">
        <f t="shared" si="0"/>
        <v>495.23809523809518</v>
      </c>
      <c r="G10" s="108"/>
      <c r="H10" s="73">
        <f>5*H13</f>
        <v>43.386243386243386</v>
      </c>
      <c r="I10" s="73">
        <f t="shared" si="1"/>
        <v>520.6349206349206</v>
      </c>
      <c r="J10" s="105"/>
      <c r="K10" s="8"/>
      <c r="L10" s="2"/>
      <c r="M10" s="2"/>
    </row>
    <row r="11" spans="1:13" ht="13.5" thickBot="1" x14ac:dyDescent="0.25">
      <c r="A11" s="8"/>
      <c r="B11" s="65" t="s">
        <v>63</v>
      </c>
      <c r="C11" s="8"/>
      <c r="D11" s="111" t="s">
        <v>38</v>
      </c>
      <c r="E11" s="109">
        <f>E8/2</f>
        <v>33.015873015873012</v>
      </c>
      <c r="F11" s="109">
        <f t="shared" si="0"/>
        <v>396.19047619047615</v>
      </c>
      <c r="G11" s="110"/>
      <c r="H11" s="109">
        <f>H8/2</f>
        <v>34.708994708994709</v>
      </c>
      <c r="I11" s="109">
        <f t="shared" si="1"/>
        <v>416.50793650793651</v>
      </c>
      <c r="J11" s="105"/>
      <c r="K11" s="8"/>
      <c r="L11" s="2"/>
      <c r="M11" s="2"/>
    </row>
    <row r="12" spans="1:13" ht="13.5" thickTop="1" x14ac:dyDescent="0.2">
      <c r="A12" s="8"/>
      <c r="B12" s="65" t="s">
        <v>67</v>
      </c>
      <c r="C12" s="8"/>
      <c r="D12" s="107" t="s">
        <v>37</v>
      </c>
      <c r="E12" s="73">
        <f>E8/4</f>
        <v>16.507936507936506</v>
      </c>
      <c r="F12" s="73">
        <f t="shared" si="0"/>
        <v>198.09523809523807</v>
      </c>
      <c r="G12" s="108"/>
      <c r="H12" s="73">
        <f>H11/2</f>
        <v>17.354497354497354</v>
      </c>
      <c r="I12" s="73">
        <f t="shared" si="1"/>
        <v>208.25396825396825</v>
      </c>
      <c r="J12" s="105"/>
      <c r="K12" s="8"/>
      <c r="L12" s="2"/>
      <c r="M12" s="2"/>
    </row>
    <row r="13" spans="1:13" x14ac:dyDescent="0.2">
      <c r="A13" s="8"/>
      <c r="B13" s="65" t="s">
        <v>66</v>
      </c>
      <c r="C13" s="8"/>
      <c r="D13" s="107" t="s">
        <v>36</v>
      </c>
      <c r="E13" s="73">
        <f>E8/8</f>
        <v>8.2539682539682531</v>
      </c>
      <c r="F13" s="73">
        <f t="shared" si="0"/>
        <v>99.047619047619037</v>
      </c>
      <c r="G13" s="106"/>
      <c r="H13" s="73">
        <f>H12/2</f>
        <v>8.6772486772486772</v>
      </c>
      <c r="I13" s="73">
        <f t="shared" si="1"/>
        <v>104.12698412698413</v>
      </c>
      <c r="J13" s="105"/>
      <c r="K13" s="8"/>
      <c r="L13" s="2"/>
      <c r="M13" s="2"/>
    </row>
    <row r="14" spans="1:13" x14ac:dyDescent="0.2">
      <c r="A14" s="8"/>
      <c r="B14" s="65" t="s">
        <v>65</v>
      </c>
      <c r="C14" s="8"/>
      <c r="D14" s="11"/>
      <c r="E14" s="8"/>
      <c r="F14" s="8"/>
      <c r="G14" s="13" t="s">
        <v>64</v>
      </c>
      <c r="H14" s="27"/>
      <c r="I14" s="104"/>
      <c r="J14" s="8"/>
      <c r="K14" s="8"/>
      <c r="L14" s="2"/>
      <c r="M14" s="2"/>
    </row>
    <row r="15" spans="1:13" ht="13.5" thickBot="1" x14ac:dyDescent="0.25">
      <c r="A15" s="11" t="s">
        <v>63</v>
      </c>
      <c r="B15" s="65" t="s">
        <v>62</v>
      </c>
      <c r="C15" s="8"/>
      <c r="D15" s="11"/>
      <c r="E15" s="8"/>
      <c r="F15" s="8"/>
      <c r="G15" s="101" t="s">
        <v>61</v>
      </c>
      <c r="H15" s="100">
        <f>0.1*H8</f>
        <v>6.9417989417989423</v>
      </c>
      <c r="I15" s="99">
        <f t="shared" ref="I15:I20" si="2">12*H15</f>
        <v>83.301587301587304</v>
      </c>
      <c r="J15" s="8"/>
      <c r="K15" s="8"/>
      <c r="L15" s="2"/>
      <c r="M15" s="2"/>
    </row>
    <row r="16" spans="1:13" ht="14.25" thickTop="1" thickBot="1" x14ac:dyDescent="0.25">
      <c r="A16" s="8"/>
      <c r="B16" s="64">
        <v>0.89</v>
      </c>
      <c r="C16" s="8"/>
      <c r="D16" s="8"/>
      <c r="E16" s="8" t="s">
        <v>5</v>
      </c>
      <c r="F16" s="8"/>
      <c r="G16" s="101" t="s">
        <v>60</v>
      </c>
      <c r="H16" s="21">
        <f>0.15*H8</f>
        <v>10.412698412698413</v>
      </c>
      <c r="I16" s="102">
        <f t="shared" si="2"/>
        <v>124.95238095238096</v>
      </c>
      <c r="J16" s="8"/>
      <c r="K16" s="8"/>
      <c r="L16" s="2"/>
      <c r="M16" s="2"/>
    </row>
    <row r="17" spans="1:13" ht="14.25" thickTop="1" thickBot="1" x14ac:dyDescent="0.25">
      <c r="A17" s="8"/>
      <c r="B17" s="103" t="s">
        <v>59</v>
      </c>
      <c r="C17" s="103"/>
      <c r="D17" s="103"/>
      <c r="E17" s="8"/>
      <c r="F17" s="8"/>
      <c r="G17" s="101" t="s">
        <v>58</v>
      </c>
      <c r="H17" s="21">
        <f>0.2*H8</f>
        <v>13.883597883597885</v>
      </c>
      <c r="I17" s="102">
        <f t="shared" si="2"/>
        <v>166.60317460317461</v>
      </c>
      <c r="J17" s="8"/>
      <c r="K17" s="8"/>
      <c r="L17" s="2"/>
      <c r="M17" s="2"/>
    </row>
    <row r="18" spans="1:13" ht="14.25" thickTop="1" thickBot="1" x14ac:dyDescent="0.25">
      <c r="A18" s="60" t="s">
        <v>31</v>
      </c>
      <c r="B18" s="58"/>
      <c r="C18" s="57"/>
      <c r="D18" s="8"/>
      <c r="E18" s="8"/>
      <c r="F18" s="8"/>
      <c r="G18" s="101" t="s">
        <v>57</v>
      </c>
      <c r="H18" s="100">
        <f>0.3*H8</f>
        <v>20.825396825396826</v>
      </c>
      <c r="I18" s="99">
        <f t="shared" si="2"/>
        <v>249.90476190476193</v>
      </c>
      <c r="J18" s="8"/>
      <c r="K18" s="8"/>
      <c r="L18" s="2"/>
      <c r="M18" s="2"/>
    </row>
    <row r="19" spans="1:13" ht="14.25" thickTop="1" thickBot="1" x14ac:dyDescent="0.25">
      <c r="A19" s="59" t="s">
        <v>30</v>
      </c>
      <c r="B19" s="58"/>
      <c r="C19" s="57"/>
      <c r="D19" s="8"/>
      <c r="E19" s="8"/>
      <c r="F19" s="8"/>
      <c r="G19" s="101" t="s">
        <v>56</v>
      </c>
      <c r="H19" s="100">
        <f>0.4*H8</f>
        <v>27.767195767195769</v>
      </c>
      <c r="I19" s="99">
        <f t="shared" si="2"/>
        <v>333.20634920634922</v>
      </c>
      <c r="J19" s="8"/>
      <c r="K19" s="8"/>
      <c r="L19" s="2"/>
      <c r="M19" s="2"/>
    </row>
    <row r="20" spans="1:13" ht="14.25" thickTop="1" thickBot="1" x14ac:dyDescent="0.25">
      <c r="A20" s="56" t="s">
        <v>5</v>
      </c>
      <c r="B20" s="44"/>
      <c r="C20" s="55"/>
      <c r="D20" s="8"/>
      <c r="E20" s="8"/>
      <c r="F20" s="8"/>
      <c r="G20" s="98" t="s">
        <v>55</v>
      </c>
      <c r="H20" s="97">
        <f>0.6*H8</f>
        <v>41.650793650793652</v>
      </c>
      <c r="I20" s="96">
        <f t="shared" si="2"/>
        <v>499.80952380952385</v>
      </c>
      <c r="J20" s="8"/>
      <c r="K20" s="8"/>
      <c r="L20" s="2"/>
      <c r="M20" s="2"/>
    </row>
    <row r="21" spans="1:13" ht="14.25" thickTop="1" thickBot="1" x14ac:dyDescent="0.25">
      <c r="A21" s="45" t="s">
        <v>29</v>
      </c>
      <c r="B21" s="44"/>
      <c r="C21" s="43" t="s">
        <v>28</v>
      </c>
      <c r="D21" s="8"/>
      <c r="E21" s="8"/>
      <c r="F21" s="8"/>
      <c r="G21" s="54" t="s">
        <v>5</v>
      </c>
      <c r="H21" s="53" t="s">
        <v>5</v>
      </c>
      <c r="I21" s="8"/>
      <c r="J21" s="8"/>
      <c r="K21" s="8"/>
      <c r="L21" s="2"/>
      <c r="M21" s="2"/>
    </row>
    <row r="22" spans="1:13" ht="13.5" thickTop="1" x14ac:dyDescent="0.2">
      <c r="A22" s="52" t="s">
        <v>23</v>
      </c>
      <c r="B22" s="51"/>
      <c r="C22" s="50" t="s">
        <v>27</v>
      </c>
      <c r="D22" s="8" t="s">
        <v>5</v>
      </c>
      <c r="E22" s="8" t="s">
        <v>5</v>
      </c>
      <c r="F22" s="49"/>
      <c r="G22" s="48" t="s">
        <v>26</v>
      </c>
      <c r="H22" s="47"/>
      <c r="I22" s="47"/>
      <c r="J22" s="47"/>
      <c r="K22" s="46"/>
      <c r="L22" s="2"/>
      <c r="M22" s="2"/>
    </row>
    <row r="23" spans="1:13" ht="13.5" thickBot="1" x14ac:dyDescent="0.25">
      <c r="A23" s="45" t="s">
        <v>23</v>
      </c>
      <c r="B23" s="44"/>
      <c r="C23" s="43" t="s">
        <v>25</v>
      </c>
      <c r="D23" s="13"/>
      <c r="E23" s="8" t="s">
        <v>5</v>
      </c>
      <c r="F23" s="16"/>
      <c r="G23" s="42" t="s">
        <v>24</v>
      </c>
      <c r="H23" s="41"/>
      <c r="I23" s="41"/>
      <c r="J23" s="41"/>
      <c r="K23" s="40"/>
      <c r="L23" s="2"/>
      <c r="M23" s="2"/>
    </row>
    <row r="24" spans="1:13" ht="14.25" thickTop="1" thickBot="1" x14ac:dyDescent="0.25">
      <c r="A24" s="39" t="s">
        <v>23</v>
      </c>
      <c r="B24" s="38"/>
      <c r="C24" s="37" t="s">
        <v>22</v>
      </c>
      <c r="D24" s="27" t="s">
        <v>5</v>
      </c>
      <c r="E24" s="2"/>
      <c r="F24" s="3"/>
      <c r="G24" s="2"/>
      <c r="H24" s="8"/>
      <c r="I24" s="8"/>
      <c r="J24" s="8"/>
      <c r="K24" s="8"/>
      <c r="L24" s="2"/>
      <c r="M24" s="2"/>
    </row>
    <row r="25" spans="1:13" ht="13.5" thickTop="1" x14ac:dyDescent="0.2">
      <c r="A25" s="8"/>
      <c r="B25" s="8"/>
      <c r="C25" s="13"/>
      <c r="D25" s="13"/>
      <c r="E25" s="8" t="s">
        <v>5</v>
      </c>
      <c r="F25" s="16"/>
      <c r="G25" s="8"/>
      <c r="H25" s="11" t="s">
        <v>54</v>
      </c>
      <c r="I25" s="8"/>
      <c r="J25" s="8"/>
      <c r="K25" s="8"/>
      <c r="L25" s="2"/>
      <c r="M25" s="2"/>
    </row>
    <row r="26" spans="1:13" x14ac:dyDescent="0.2">
      <c r="A26" s="32" t="s">
        <v>20</v>
      </c>
      <c r="B26" s="8"/>
      <c r="C26" s="13"/>
      <c r="D26" s="13"/>
      <c r="E26" s="8"/>
      <c r="F26" s="12" t="s">
        <v>5</v>
      </c>
      <c r="G26" s="8"/>
      <c r="H26" s="91">
        <f>B8</f>
        <v>14.175000000000001</v>
      </c>
      <c r="I26" s="11" t="s">
        <v>19</v>
      </c>
      <c r="J26" s="8"/>
      <c r="K26" s="8"/>
      <c r="L26" s="2"/>
      <c r="M26" s="2"/>
    </row>
    <row r="27" spans="1:13" x14ac:dyDescent="0.2">
      <c r="A27" s="32" t="s">
        <v>18</v>
      </c>
      <c r="B27" s="8"/>
      <c r="C27" s="13"/>
      <c r="D27" s="13"/>
      <c r="E27" s="8"/>
      <c r="F27" s="9" t="s">
        <v>3</v>
      </c>
      <c r="G27" s="35"/>
      <c r="H27" s="8"/>
      <c r="I27" s="8"/>
      <c r="J27" s="8"/>
      <c r="K27" s="8"/>
      <c r="L27" s="2"/>
      <c r="M27" s="2"/>
    </row>
    <row r="28" spans="1:13" x14ac:dyDescent="0.2">
      <c r="A28" s="32" t="s">
        <v>53</v>
      </c>
      <c r="B28" s="8"/>
      <c r="C28" s="13"/>
      <c r="D28" s="2"/>
      <c r="E28" s="8"/>
      <c r="F28" s="34">
        <f>F11</f>
        <v>396.19047619047615</v>
      </c>
      <c r="G28" s="33" t="s">
        <v>2</v>
      </c>
      <c r="H28" s="8"/>
      <c r="I28" s="8"/>
      <c r="J28" s="8"/>
      <c r="K28" s="8"/>
      <c r="L28" s="2"/>
      <c r="M28" s="2"/>
    </row>
    <row r="29" spans="1:13" x14ac:dyDescent="0.2">
      <c r="A29" s="32" t="s">
        <v>52</v>
      </c>
      <c r="B29" s="8"/>
      <c r="C29" s="13"/>
      <c r="D29" s="13"/>
      <c r="E29" s="8"/>
      <c r="F29" s="31" t="s">
        <v>1</v>
      </c>
      <c r="G29" s="8" t="s">
        <v>5</v>
      </c>
      <c r="H29" s="8"/>
      <c r="I29" s="8"/>
      <c r="J29" s="8"/>
      <c r="K29" s="8"/>
      <c r="L29" s="2"/>
      <c r="M29" s="2"/>
    </row>
    <row r="30" spans="1:13" x14ac:dyDescent="0.2">
      <c r="A30" s="30" t="s">
        <v>5</v>
      </c>
      <c r="B30" s="8"/>
      <c r="C30" s="22" t="s">
        <v>14</v>
      </c>
      <c r="D30" s="13"/>
      <c r="E30" s="8"/>
      <c r="F30" s="31">
        <f>F28/12</f>
        <v>33.015873015873012</v>
      </c>
      <c r="G30" s="11" t="s">
        <v>0</v>
      </c>
      <c r="H30" s="11" t="s">
        <v>5</v>
      </c>
      <c r="I30" s="8"/>
      <c r="J30" s="8"/>
      <c r="K30" s="8"/>
      <c r="L30" s="2"/>
      <c r="M30" s="2"/>
    </row>
    <row r="31" spans="1:13" x14ac:dyDescent="0.2">
      <c r="A31" s="30" t="s">
        <v>5</v>
      </c>
      <c r="B31" s="8"/>
      <c r="C31" s="11" t="s">
        <v>5</v>
      </c>
      <c r="D31" s="13"/>
      <c r="E31" s="8"/>
      <c r="F31" s="16"/>
      <c r="G31" s="8"/>
      <c r="H31" s="29"/>
      <c r="I31" s="8"/>
      <c r="J31" s="8"/>
      <c r="K31" s="8"/>
      <c r="L31" s="2"/>
      <c r="M31" s="2"/>
    </row>
    <row r="32" spans="1:13" x14ac:dyDescent="0.2">
      <c r="A32" s="8" t="s">
        <v>5</v>
      </c>
      <c r="B32" s="8"/>
      <c r="C32" s="13"/>
      <c r="D32" s="14" t="s">
        <v>13</v>
      </c>
      <c r="E32" s="8"/>
      <c r="F32" s="16"/>
      <c r="G32" s="8"/>
      <c r="H32" s="8"/>
      <c r="I32" s="8"/>
      <c r="J32" s="8"/>
      <c r="K32" s="8"/>
      <c r="L32" s="2"/>
      <c r="M32" s="2"/>
    </row>
    <row r="33" spans="1:13" x14ac:dyDescent="0.2">
      <c r="A33" s="8" t="s">
        <v>5</v>
      </c>
      <c r="B33" s="2"/>
      <c r="C33" s="13"/>
      <c r="D33" s="28" t="s">
        <v>12</v>
      </c>
      <c r="E33" s="8"/>
      <c r="F33" s="16"/>
      <c r="G33" s="11" t="s">
        <v>5</v>
      </c>
      <c r="H33" s="8"/>
      <c r="I33" s="8"/>
      <c r="J33" s="8"/>
      <c r="K33" s="8"/>
      <c r="L33" s="2"/>
      <c r="M33" s="2"/>
    </row>
    <row r="34" spans="1:13" x14ac:dyDescent="0.2">
      <c r="A34" s="8" t="s">
        <v>5</v>
      </c>
      <c r="B34" s="11" t="s">
        <v>5</v>
      </c>
      <c r="C34" s="13"/>
      <c r="D34" s="18" t="s">
        <v>11</v>
      </c>
      <c r="E34" s="8"/>
      <c r="F34" s="16"/>
      <c r="G34" s="8"/>
      <c r="I34" s="15" t="s">
        <v>5</v>
      </c>
      <c r="J34" s="8" t="s">
        <v>5</v>
      </c>
      <c r="K34" s="27" t="s">
        <v>5</v>
      </c>
      <c r="L34" s="2"/>
      <c r="M34" s="2"/>
    </row>
    <row r="35" spans="1:13" ht="4.3499999999999996" customHeight="1" thickBot="1" x14ac:dyDescent="0.25">
      <c r="A35" s="13"/>
      <c r="B35" s="25"/>
      <c r="C35" s="24"/>
      <c r="D35" s="24"/>
      <c r="E35" s="26"/>
      <c r="F35" s="16"/>
      <c r="G35" s="13"/>
      <c r="H35" s="13"/>
      <c r="I35" s="13"/>
      <c r="J35" s="13"/>
      <c r="K35" s="13"/>
      <c r="L35" s="2"/>
      <c r="M35" s="2"/>
    </row>
    <row r="36" spans="1:13" ht="7.35" customHeight="1" thickTop="1" thickBot="1" x14ac:dyDescent="0.25">
      <c r="A36" s="8"/>
      <c r="B36" s="13"/>
      <c r="C36" s="25"/>
      <c r="D36" s="24"/>
      <c r="E36" s="24"/>
      <c r="F36" s="23"/>
      <c r="G36" s="23"/>
      <c r="H36" s="23"/>
      <c r="I36" s="23"/>
      <c r="J36" s="23"/>
      <c r="K36" s="23"/>
      <c r="L36" s="2"/>
      <c r="M36" s="2"/>
    </row>
    <row r="37" spans="1:13" ht="4.5" customHeight="1" thickTop="1" x14ac:dyDescent="0.2">
      <c r="A37" s="8"/>
      <c r="B37" s="8"/>
      <c r="C37" s="13"/>
      <c r="D37" s="13"/>
      <c r="E37" s="8"/>
      <c r="F37" s="16"/>
      <c r="G37" s="8"/>
      <c r="H37" s="8"/>
      <c r="I37" s="8"/>
      <c r="J37" s="8"/>
      <c r="K37" s="8"/>
      <c r="L37" s="2"/>
      <c r="M37" s="2"/>
    </row>
    <row r="38" spans="1:13" x14ac:dyDescent="0.2">
      <c r="A38" s="8"/>
      <c r="B38" s="22" t="s">
        <v>10</v>
      </c>
      <c r="C38" s="16"/>
      <c r="D38" s="21">
        <f>I12*B16</f>
        <v>185.34603174603174</v>
      </c>
      <c r="E38" s="20"/>
      <c r="F38" s="16"/>
      <c r="H38" s="15"/>
      <c r="I38" s="8"/>
      <c r="J38" s="27"/>
      <c r="K38" s="13"/>
      <c r="L38" s="2"/>
      <c r="M38" s="2"/>
    </row>
    <row r="39" spans="1:13" x14ac:dyDescent="0.2">
      <c r="A39" s="8"/>
      <c r="B39" s="11" t="s">
        <v>9</v>
      </c>
      <c r="C39" s="13"/>
      <c r="D39" s="18" t="s">
        <v>2</v>
      </c>
      <c r="E39" s="8"/>
      <c r="F39" s="9" t="s">
        <v>5</v>
      </c>
      <c r="G39" s="8"/>
      <c r="H39" s="17" t="s">
        <v>5</v>
      </c>
      <c r="I39" s="8"/>
      <c r="J39" s="8"/>
      <c r="K39" s="8"/>
      <c r="L39" s="2"/>
      <c r="M39" s="2"/>
    </row>
    <row r="40" spans="1:13" x14ac:dyDescent="0.2">
      <c r="A40" s="8"/>
      <c r="B40" s="8"/>
      <c r="C40" s="13"/>
      <c r="D40" s="13"/>
      <c r="E40" s="8"/>
      <c r="F40" s="16"/>
      <c r="G40" s="8"/>
      <c r="H40" s="8"/>
      <c r="I40" s="8"/>
      <c r="J40" s="8"/>
      <c r="K40" s="8"/>
      <c r="L40" s="2"/>
      <c r="M40" s="2"/>
    </row>
    <row r="41" spans="1:13" x14ac:dyDescent="0.2">
      <c r="A41" s="8"/>
      <c r="B41" s="8"/>
      <c r="C41" s="14" t="s">
        <v>8</v>
      </c>
      <c r="D41" s="13"/>
      <c r="E41" s="8"/>
      <c r="F41" s="16"/>
      <c r="G41" s="8"/>
      <c r="H41" s="14" t="s">
        <v>5</v>
      </c>
      <c r="I41" s="8"/>
      <c r="J41" s="8"/>
      <c r="K41" s="8"/>
      <c r="L41" s="2"/>
      <c r="M41" s="2"/>
    </row>
    <row r="42" spans="1:13" x14ac:dyDescent="0.2">
      <c r="A42" s="8"/>
      <c r="B42" s="15" t="s">
        <v>7</v>
      </c>
      <c r="C42" s="14">
        <f>D38*0.16</f>
        <v>29.65536507936508</v>
      </c>
      <c r="D42" s="13" t="s">
        <v>6</v>
      </c>
      <c r="E42" s="8"/>
      <c r="F42" s="12" t="s">
        <v>5</v>
      </c>
      <c r="G42" s="8" t="s">
        <v>5</v>
      </c>
      <c r="H42" s="11" t="s">
        <v>5</v>
      </c>
      <c r="I42" s="8"/>
      <c r="J42" s="8"/>
      <c r="K42" s="8"/>
      <c r="L42" s="2"/>
      <c r="M42" s="2"/>
    </row>
    <row r="43" spans="1:13" x14ac:dyDescent="0.2">
      <c r="A43" s="8"/>
      <c r="B43" s="10" t="s">
        <v>4</v>
      </c>
      <c r="C43" s="8"/>
      <c r="E43" s="8"/>
      <c r="F43" s="9" t="s">
        <v>3</v>
      </c>
      <c r="H43" s="8"/>
      <c r="I43" s="8"/>
      <c r="J43" s="8"/>
      <c r="K43" s="8"/>
      <c r="L43" s="2"/>
      <c r="M43" s="2"/>
    </row>
    <row r="44" spans="1:13" x14ac:dyDescent="0.2">
      <c r="A44" s="2"/>
      <c r="B44" s="2"/>
      <c r="C44" s="2"/>
      <c r="D44" s="2"/>
      <c r="E44" s="2"/>
      <c r="F44" s="7">
        <f>F11</f>
        <v>396.19047619047615</v>
      </c>
      <c r="G44" s="4" t="s">
        <v>2</v>
      </c>
      <c r="H44" s="2"/>
      <c r="I44" s="2"/>
      <c r="J44" s="2"/>
      <c r="K44" s="2"/>
      <c r="L44" s="2"/>
      <c r="M44" s="2"/>
    </row>
    <row r="45" spans="1:13" x14ac:dyDescent="0.2">
      <c r="A45" s="2"/>
      <c r="B45" s="2"/>
      <c r="C45" s="2"/>
      <c r="D45" s="2"/>
      <c r="E45" s="2"/>
      <c r="F45" s="6" t="s">
        <v>1</v>
      </c>
      <c r="G45" s="4"/>
      <c r="H45" s="2"/>
      <c r="I45" s="2"/>
      <c r="J45" s="2"/>
      <c r="K45" s="2"/>
      <c r="L45" s="2"/>
      <c r="M45" s="2"/>
    </row>
    <row r="46" spans="1:13" x14ac:dyDescent="0.2">
      <c r="A46" s="2"/>
      <c r="B46" s="2"/>
      <c r="C46" s="2"/>
      <c r="D46" s="2"/>
      <c r="E46" s="2"/>
      <c r="F46" s="5">
        <f>F44/12</f>
        <v>33.015873015873012</v>
      </c>
      <c r="G46" s="4" t="s">
        <v>0</v>
      </c>
      <c r="H46" s="2"/>
      <c r="I46" s="2"/>
      <c r="J46" s="2"/>
      <c r="K46" s="2"/>
      <c r="L46" s="2"/>
      <c r="M46" s="2"/>
    </row>
    <row r="47" spans="1:13" x14ac:dyDescent="0.2">
      <c r="A47" s="2"/>
      <c r="B47" s="2"/>
      <c r="C47" s="2"/>
      <c r="D47" s="2"/>
      <c r="E47" s="2"/>
      <c r="F47" s="3"/>
      <c r="G47" s="2"/>
      <c r="H47" s="2"/>
      <c r="I47" s="2"/>
      <c r="J47" s="2"/>
      <c r="K47" s="2"/>
      <c r="L47" s="2"/>
      <c r="M47" s="2"/>
    </row>
    <row r="48" spans="1:13" x14ac:dyDescent="0.2">
      <c r="A48" s="2"/>
      <c r="B48" s="2"/>
      <c r="C48" s="2"/>
      <c r="D48" s="2"/>
      <c r="E48" s="2"/>
      <c r="F48" s="3"/>
      <c r="G48" s="2"/>
      <c r="H48" s="2"/>
      <c r="I48" s="2"/>
      <c r="J48" s="2"/>
      <c r="K48" s="2"/>
      <c r="L48" s="2"/>
      <c r="M48" s="2"/>
    </row>
    <row r="49" spans="1:13" x14ac:dyDescent="0.2">
      <c r="A49" s="2"/>
      <c r="B49" s="2"/>
      <c r="C49" s="2"/>
      <c r="D49" s="2"/>
      <c r="E49" s="2"/>
      <c r="F49" s="3"/>
      <c r="G49" s="2"/>
      <c r="H49" s="2"/>
      <c r="I49" s="2"/>
      <c r="J49" s="2"/>
      <c r="K49" s="2"/>
      <c r="L49" s="2"/>
      <c r="M49" s="2"/>
    </row>
    <row r="50" spans="1:13" x14ac:dyDescent="0.2">
      <c r="A50" s="2"/>
      <c r="B50" s="2"/>
      <c r="C50" s="2"/>
      <c r="D50" s="2"/>
      <c r="E50" s="2"/>
      <c r="F50" s="3"/>
      <c r="G50" s="2"/>
      <c r="H50" s="2"/>
      <c r="I50" s="2"/>
      <c r="J50" s="2"/>
      <c r="K50" s="2"/>
      <c r="L50" s="2"/>
      <c r="M50" s="2"/>
    </row>
    <row r="51" spans="1:13" x14ac:dyDescent="0.2">
      <c r="A51" s="2"/>
      <c r="B51" s="2"/>
      <c r="C51" s="2"/>
      <c r="D51" s="2"/>
      <c r="E51" s="2"/>
      <c r="F51" s="2"/>
      <c r="G51" s="2"/>
      <c r="H51" s="2"/>
      <c r="I51" s="2"/>
      <c r="J51" s="2"/>
      <c r="K51" s="2"/>
      <c r="L51" s="2"/>
      <c r="M51" s="2"/>
    </row>
    <row r="52" spans="1:13" x14ac:dyDescent="0.2">
      <c r="A52" s="2"/>
      <c r="B52" s="2"/>
      <c r="C52" s="2"/>
      <c r="D52" s="2"/>
      <c r="E52" s="2"/>
      <c r="F52" s="2"/>
      <c r="G52" s="2"/>
      <c r="H52" s="2"/>
      <c r="I52" s="2"/>
      <c r="J52" s="2"/>
      <c r="K52" s="2"/>
      <c r="L52" s="2"/>
      <c r="M52" s="2"/>
    </row>
    <row r="53" spans="1:13" x14ac:dyDescent="0.2">
      <c r="A53" s="2"/>
      <c r="B53" s="2"/>
      <c r="C53" s="2"/>
      <c r="D53" s="2"/>
      <c r="E53" s="2"/>
      <c r="F53" s="2"/>
      <c r="G53" s="2"/>
      <c r="H53" s="2"/>
      <c r="I53" s="2"/>
      <c r="J53" s="2"/>
      <c r="K53" s="2"/>
      <c r="L53" s="2"/>
      <c r="M53" s="2"/>
    </row>
    <row r="54" spans="1:13" x14ac:dyDescent="0.2">
      <c r="A54" s="2"/>
      <c r="B54" s="2"/>
      <c r="C54" s="2"/>
      <c r="D54" s="2"/>
      <c r="E54" s="2"/>
      <c r="F54" s="2"/>
      <c r="G54" s="2"/>
      <c r="H54" s="2"/>
      <c r="I54" s="2"/>
      <c r="J54" s="2"/>
      <c r="K54" s="2"/>
      <c r="L54" s="2"/>
      <c r="M54" s="2"/>
    </row>
    <row r="55" spans="1:13" x14ac:dyDescent="0.2">
      <c r="A55" s="2"/>
      <c r="B55" s="2"/>
      <c r="C55" s="2"/>
      <c r="D55" s="2"/>
      <c r="E55" s="2"/>
      <c r="F55" s="2"/>
      <c r="G55" s="2"/>
      <c r="H55" s="2"/>
      <c r="I55" s="2"/>
      <c r="J55" s="2"/>
      <c r="K55" s="2"/>
      <c r="L55" s="2"/>
      <c r="M55" s="2"/>
    </row>
    <row r="56" spans="1:13" x14ac:dyDescent="0.2">
      <c r="A56" s="2"/>
      <c r="B56" s="2"/>
      <c r="C56" s="2"/>
      <c r="D56" s="2"/>
      <c r="E56" s="2"/>
      <c r="F56" s="2"/>
      <c r="G56" s="2"/>
      <c r="H56" s="2"/>
      <c r="I56" s="2"/>
      <c r="J56" s="2"/>
      <c r="K56" s="2"/>
      <c r="L56" s="2"/>
      <c r="M56" s="2"/>
    </row>
    <row r="57" spans="1:13" x14ac:dyDescent="0.2">
      <c r="A57" s="2"/>
      <c r="B57" s="2"/>
      <c r="C57" s="2"/>
      <c r="D57" s="2"/>
      <c r="E57" s="2"/>
      <c r="F57" s="2"/>
      <c r="G57" s="2"/>
      <c r="H57" s="2"/>
      <c r="I57" s="2"/>
      <c r="J57" s="2"/>
      <c r="K57" s="2"/>
      <c r="L57" s="2"/>
      <c r="M57" s="2"/>
    </row>
    <row r="58" spans="1:13" x14ac:dyDescent="0.2">
      <c r="A58" s="2"/>
      <c r="B58" s="2"/>
      <c r="C58" s="2"/>
      <c r="D58" s="2"/>
      <c r="E58" s="2"/>
      <c r="F58" s="2"/>
      <c r="G58" s="2"/>
      <c r="H58" s="2"/>
      <c r="I58" s="2"/>
      <c r="J58" s="2"/>
      <c r="K58" s="2"/>
      <c r="L58" s="2"/>
      <c r="M58" s="2"/>
    </row>
    <row r="59" spans="1:13" x14ac:dyDescent="0.2">
      <c r="A59" s="2"/>
      <c r="B59" s="2"/>
      <c r="C59" s="2"/>
      <c r="D59" s="2"/>
      <c r="E59" s="2"/>
      <c r="F59" s="2"/>
      <c r="G59" s="2"/>
      <c r="H59" s="2"/>
      <c r="I59" s="2"/>
      <c r="J59" s="2"/>
      <c r="K59" s="2"/>
      <c r="L59" s="2"/>
      <c r="M59" s="2"/>
    </row>
    <row r="60" spans="1:13" x14ac:dyDescent="0.2">
      <c r="A60" s="2"/>
      <c r="B60" s="2"/>
      <c r="C60" s="2"/>
      <c r="D60" s="2"/>
      <c r="E60" s="2"/>
      <c r="F60" s="2"/>
      <c r="G60" s="2"/>
      <c r="H60" s="2"/>
      <c r="I60" s="2"/>
      <c r="J60" s="2"/>
      <c r="K60" s="2"/>
      <c r="L60" s="2"/>
      <c r="M60" s="2"/>
    </row>
    <row r="61" spans="1:13" x14ac:dyDescent="0.2">
      <c r="A61" s="2"/>
      <c r="B61" s="2"/>
      <c r="C61" s="2"/>
      <c r="D61" s="2"/>
      <c r="E61" s="2"/>
      <c r="F61" s="2"/>
      <c r="G61" s="2"/>
      <c r="H61" s="2"/>
      <c r="I61" s="2"/>
      <c r="J61" s="2"/>
      <c r="K61" s="2"/>
      <c r="L61" s="2"/>
      <c r="M61" s="2"/>
    </row>
    <row r="62" spans="1:13" x14ac:dyDescent="0.2">
      <c r="A62" s="2"/>
      <c r="B62" s="2"/>
      <c r="C62" s="2"/>
      <c r="D62" s="2"/>
      <c r="E62" s="2"/>
      <c r="F62" s="2"/>
      <c r="G62" s="2"/>
      <c r="H62" s="2"/>
      <c r="I62" s="2"/>
      <c r="J62" s="2"/>
      <c r="K62" s="2"/>
      <c r="L62" s="2"/>
      <c r="M62" s="2"/>
    </row>
    <row r="63" spans="1:13" x14ac:dyDescent="0.2">
      <c r="A63" s="2"/>
      <c r="B63" s="2"/>
      <c r="C63" s="2"/>
      <c r="D63" s="2"/>
      <c r="E63" s="2"/>
      <c r="F63" s="2"/>
      <c r="G63" s="2"/>
      <c r="H63" s="2"/>
      <c r="I63" s="2"/>
      <c r="J63" s="2"/>
      <c r="K63" s="2"/>
      <c r="L63" s="2"/>
      <c r="M63" s="2"/>
    </row>
    <row r="64" spans="1:13" x14ac:dyDescent="0.2">
      <c r="A64" s="2"/>
      <c r="B64" s="2"/>
      <c r="C64" s="2"/>
      <c r="D64" s="2"/>
      <c r="E64" s="2"/>
      <c r="F64" s="2"/>
      <c r="G64" s="2"/>
      <c r="H64" s="2"/>
      <c r="I64" s="2"/>
      <c r="J64" s="2"/>
      <c r="K64" s="2"/>
      <c r="L64" s="2"/>
      <c r="M64" s="2"/>
    </row>
    <row r="65" spans="1:13" x14ac:dyDescent="0.2">
      <c r="A65" s="2"/>
      <c r="B65" s="2"/>
      <c r="C65" s="2"/>
      <c r="D65" s="2"/>
      <c r="E65" s="2"/>
      <c r="F65" s="2"/>
      <c r="G65" s="2"/>
      <c r="H65" s="2"/>
      <c r="I65" s="2"/>
      <c r="J65" s="2"/>
      <c r="K65" s="2"/>
      <c r="L65" s="2"/>
      <c r="M65" s="2"/>
    </row>
    <row r="66" spans="1:13" x14ac:dyDescent="0.2">
      <c r="A66" s="2"/>
      <c r="B66" s="2"/>
      <c r="C66" s="2"/>
      <c r="D66" s="2"/>
      <c r="E66" s="2"/>
      <c r="F66" s="2"/>
      <c r="G66" s="2"/>
      <c r="H66" s="2"/>
      <c r="I66" s="2"/>
      <c r="J66" s="2"/>
      <c r="K66" s="2"/>
      <c r="L66" s="2"/>
      <c r="M66" s="2"/>
    </row>
    <row r="67" spans="1:13" x14ac:dyDescent="0.2">
      <c r="A67" s="2"/>
      <c r="B67" s="2"/>
      <c r="C67" s="2"/>
      <c r="D67" s="2"/>
      <c r="E67" s="2"/>
      <c r="F67" s="2"/>
      <c r="G67" s="2"/>
      <c r="H67" s="2"/>
      <c r="I67" s="2"/>
      <c r="J67" s="2"/>
      <c r="K67" s="2"/>
      <c r="L67" s="2"/>
      <c r="M67" s="2"/>
    </row>
    <row r="68" spans="1:13" x14ac:dyDescent="0.2">
      <c r="A68" s="2"/>
      <c r="B68" s="2"/>
      <c r="C68" s="2"/>
      <c r="D68" s="2"/>
      <c r="E68" s="2"/>
      <c r="F68" s="2"/>
      <c r="G68" s="2"/>
      <c r="H68" s="2"/>
      <c r="I68" s="2"/>
      <c r="J68" s="2"/>
      <c r="K68" s="2"/>
      <c r="L68" s="2"/>
      <c r="M68" s="2"/>
    </row>
    <row r="69" spans="1:13" x14ac:dyDescent="0.2">
      <c r="A69" s="2"/>
      <c r="B69" s="2"/>
      <c r="C69" s="2"/>
      <c r="D69" s="2"/>
      <c r="E69" s="2"/>
      <c r="F69" s="2"/>
      <c r="G69" s="2"/>
      <c r="H69" s="2"/>
      <c r="I69" s="2"/>
      <c r="J69" s="2"/>
      <c r="K69" s="2"/>
      <c r="L69" s="2"/>
      <c r="M69" s="2"/>
    </row>
    <row r="70" spans="1:13" x14ac:dyDescent="0.2">
      <c r="A70" s="2"/>
      <c r="B70" s="2"/>
      <c r="C70" s="2"/>
      <c r="D70" s="2"/>
      <c r="E70" s="2"/>
      <c r="F70" s="2"/>
      <c r="G70" s="2"/>
      <c r="H70" s="2"/>
      <c r="I70" s="2"/>
      <c r="J70" s="2"/>
      <c r="K70" s="2"/>
      <c r="L70" s="2"/>
      <c r="M70" s="2"/>
    </row>
    <row r="71" spans="1:13" x14ac:dyDescent="0.2">
      <c r="A71" s="2"/>
      <c r="B71" s="2"/>
      <c r="C71" s="2"/>
      <c r="D71" s="2"/>
      <c r="E71" s="2"/>
      <c r="F71" s="2"/>
      <c r="G71" s="2"/>
      <c r="H71" s="2"/>
      <c r="I71" s="2"/>
      <c r="J71" s="2"/>
      <c r="K71" s="2"/>
      <c r="L71" s="2"/>
      <c r="M71" s="2"/>
    </row>
    <row r="72" spans="1:13" x14ac:dyDescent="0.2">
      <c r="A72" s="2"/>
      <c r="B72" s="2"/>
      <c r="C72" s="2"/>
      <c r="D72" s="2"/>
      <c r="E72" s="2"/>
      <c r="F72" s="2"/>
      <c r="G72" s="2"/>
      <c r="H72" s="2"/>
      <c r="I72" s="2"/>
      <c r="J72" s="2"/>
      <c r="K72" s="2"/>
      <c r="L72" s="2"/>
      <c r="M72" s="2"/>
    </row>
    <row r="73" spans="1:13" x14ac:dyDescent="0.2">
      <c r="A73" s="2"/>
      <c r="B73" s="2"/>
      <c r="C73" s="2"/>
      <c r="D73" s="2"/>
      <c r="E73" s="2"/>
      <c r="F73" s="2"/>
      <c r="G73" s="2"/>
      <c r="H73" s="2"/>
      <c r="I73" s="2"/>
      <c r="J73" s="2"/>
      <c r="K73" s="2"/>
      <c r="L73" s="2"/>
      <c r="M73" s="2"/>
    </row>
    <row r="74" spans="1:13" x14ac:dyDescent="0.2">
      <c r="A74" s="2"/>
      <c r="B74" s="2"/>
      <c r="C74" s="2"/>
      <c r="D74" s="2"/>
      <c r="E74" s="2"/>
      <c r="F74" s="2"/>
      <c r="G74" s="2"/>
      <c r="H74" s="2"/>
      <c r="I74" s="2"/>
      <c r="J74" s="2"/>
      <c r="K74" s="2"/>
      <c r="L74" s="2"/>
      <c r="M74" s="2"/>
    </row>
    <row r="75" spans="1:13" x14ac:dyDescent="0.2">
      <c r="A75" s="2"/>
      <c r="B75" s="2"/>
      <c r="C75" s="2"/>
      <c r="D75" s="2"/>
      <c r="E75" s="2"/>
      <c r="F75" s="2"/>
      <c r="G75" s="2"/>
      <c r="H75" s="2"/>
      <c r="I75" s="2"/>
      <c r="J75" s="2"/>
      <c r="K75" s="2"/>
      <c r="L75" s="2"/>
      <c r="M75" s="2"/>
    </row>
    <row r="76" spans="1:13" x14ac:dyDescent="0.2">
      <c r="A76" s="2"/>
      <c r="B76" s="2"/>
      <c r="C76" s="2"/>
      <c r="D76" s="2"/>
      <c r="E76" s="2"/>
      <c r="F76" s="2"/>
      <c r="G76" s="2"/>
      <c r="H76" s="2"/>
      <c r="I76" s="2"/>
      <c r="J76" s="2"/>
      <c r="K76" s="2"/>
      <c r="L76" s="2"/>
      <c r="M76" s="2"/>
    </row>
    <row r="77" spans="1:13" x14ac:dyDescent="0.2">
      <c r="A77" s="2"/>
      <c r="B77" s="2"/>
      <c r="C77" s="2"/>
      <c r="D77" s="2"/>
      <c r="E77" s="2"/>
      <c r="F77" s="2"/>
      <c r="G77" s="2"/>
      <c r="H77" s="2"/>
      <c r="I77" s="2"/>
      <c r="J77" s="2"/>
      <c r="K77" s="2"/>
      <c r="L77" s="2"/>
      <c r="M77" s="2"/>
    </row>
    <row r="78" spans="1:13" x14ac:dyDescent="0.2">
      <c r="A78" s="2"/>
      <c r="B78" s="2"/>
      <c r="C78" s="2"/>
      <c r="D78" s="2"/>
      <c r="E78" s="2"/>
      <c r="F78" s="2"/>
      <c r="G78" s="2"/>
      <c r="H78" s="2"/>
      <c r="I78" s="2"/>
      <c r="J78" s="2"/>
      <c r="K78" s="2"/>
      <c r="L78" s="2"/>
      <c r="M78" s="2"/>
    </row>
    <row r="79" spans="1:13" x14ac:dyDescent="0.2">
      <c r="A79" s="2"/>
      <c r="B79" s="2"/>
      <c r="C79" s="2"/>
      <c r="D79" s="2"/>
      <c r="E79" s="2"/>
      <c r="F79" s="2"/>
      <c r="G79" s="2"/>
      <c r="H79" s="2"/>
      <c r="I79" s="2"/>
      <c r="J79" s="2"/>
      <c r="K79" s="2"/>
      <c r="L79" s="2"/>
      <c r="M79" s="2"/>
    </row>
    <row r="80" spans="1:13" x14ac:dyDescent="0.2">
      <c r="A80" s="2"/>
      <c r="B80" s="2"/>
      <c r="C80" s="2"/>
      <c r="D80" s="2"/>
      <c r="E80" s="2"/>
      <c r="F80" s="2"/>
      <c r="G80" s="2"/>
      <c r="H80" s="2"/>
      <c r="I80" s="2"/>
      <c r="J80" s="2"/>
      <c r="K80" s="2"/>
      <c r="L80" s="2"/>
      <c r="M80" s="2"/>
    </row>
    <row r="81" spans="1:13" x14ac:dyDescent="0.2">
      <c r="A81" s="2"/>
      <c r="B81" s="2"/>
      <c r="C81" s="2"/>
      <c r="D81" s="2"/>
      <c r="E81" s="2"/>
      <c r="F81" s="2"/>
      <c r="G81" s="2"/>
      <c r="H81" s="2"/>
      <c r="I81" s="2"/>
      <c r="J81" s="2"/>
      <c r="K81" s="2"/>
      <c r="L81" s="2"/>
      <c r="M81" s="2"/>
    </row>
    <row r="82" spans="1:13" x14ac:dyDescent="0.2">
      <c r="A82" s="2"/>
      <c r="B82" s="2"/>
      <c r="C82" s="2"/>
      <c r="D82" s="2"/>
      <c r="E82" s="2"/>
      <c r="F82" s="2"/>
      <c r="G82" s="2"/>
      <c r="H82" s="2"/>
      <c r="I82" s="2"/>
      <c r="J82" s="2"/>
      <c r="K82" s="2"/>
      <c r="L82" s="2"/>
      <c r="M82" s="2"/>
    </row>
    <row r="83" spans="1:13" x14ac:dyDescent="0.2">
      <c r="A83" s="2"/>
      <c r="B83" s="2"/>
      <c r="C83" s="2"/>
      <c r="D83" s="2"/>
      <c r="E83" s="2"/>
      <c r="F83" s="2"/>
      <c r="G83" s="2"/>
      <c r="H83" s="2"/>
      <c r="I83" s="2"/>
      <c r="J83" s="2"/>
      <c r="K83" s="2"/>
      <c r="L83" s="2"/>
      <c r="M83" s="2"/>
    </row>
    <row r="84" spans="1:13" x14ac:dyDescent="0.2">
      <c r="A84" s="2"/>
      <c r="B84" s="2"/>
      <c r="C84" s="2"/>
      <c r="D84" s="2"/>
      <c r="E84" s="2"/>
      <c r="F84" s="2"/>
      <c r="G84" s="2"/>
      <c r="H84" s="2"/>
      <c r="I84" s="2"/>
      <c r="J84" s="2"/>
      <c r="K84" s="2"/>
      <c r="L84" s="2"/>
      <c r="M84" s="2"/>
    </row>
    <row r="85" spans="1:13" x14ac:dyDescent="0.2">
      <c r="A85" s="2"/>
      <c r="B85" s="2"/>
      <c r="C85" s="2"/>
      <c r="D85" s="2"/>
      <c r="E85" s="2"/>
      <c r="F85" s="2"/>
      <c r="G85" s="2"/>
      <c r="H85" s="2"/>
      <c r="I85" s="2"/>
      <c r="J85" s="2"/>
      <c r="K85" s="2"/>
      <c r="L85" s="2"/>
      <c r="M85" s="2"/>
    </row>
    <row r="86" spans="1:13" x14ac:dyDescent="0.2">
      <c r="A86" s="2"/>
      <c r="B86" s="2"/>
      <c r="C86" s="2"/>
      <c r="D86" s="2"/>
      <c r="E86" s="2"/>
      <c r="F86" s="2"/>
      <c r="G86" s="2"/>
      <c r="H86" s="2"/>
      <c r="I86" s="2"/>
      <c r="J86" s="2"/>
      <c r="K86" s="2"/>
      <c r="L86" s="2"/>
      <c r="M86" s="2"/>
    </row>
    <row r="87" spans="1:13" x14ac:dyDescent="0.2">
      <c r="A87" s="2"/>
      <c r="B87" s="2"/>
      <c r="C87" s="2"/>
      <c r="D87" s="2"/>
      <c r="E87" s="2"/>
      <c r="F87" s="2"/>
      <c r="G87" s="2"/>
      <c r="H87" s="2"/>
      <c r="I87" s="2"/>
      <c r="J87" s="2"/>
      <c r="K87" s="2"/>
      <c r="L87" s="2"/>
      <c r="M87" s="2"/>
    </row>
  </sheetData>
  <printOptions horizontalCentered="1"/>
  <pageMargins left="0.25" right="0.25" top="1" bottom="1" header="0.5" footer="0.5"/>
  <pageSetup scale="90" orientation="portrait" horizontalDpi="720" verticalDpi="72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zoomScale="75" workbookViewId="0">
      <selection activeCell="A2" sqref="A2:XFD4"/>
    </sheetView>
  </sheetViews>
  <sheetFormatPr defaultRowHeight="12.75" x14ac:dyDescent="0.2"/>
  <cols>
    <col min="1" max="1" width="12.7109375" style="1" customWidth="1"/>
    <col min="2" max="2" width="10.7109375" style="1" customWidth="1"/>
    <col min="3" max="3" width="5.7109375" style="1" customWidth="1"/>
    <col min="4" max="4" width="10.7109375" style="1" customWidth="1"/>
    <col min="5" max="6" width="9.140625" style="1"/>
    <col min="7" max="7" width="5.7109375" style="1" customWidth="1"/>
    <col min="8" max="9" width="9.140625" style="1"/>
    <col min="10" max="10" width="6.7109375" style="1" customWidth="1"/>
    <col min="11" max="16384" width="9.140625" style="1"/>
  </cols>
  <sheetData>
    <row r="1" spans="1:13" x14ac:dyDescent="0.2">
      <c r="A1" s="8"/>
      <c r="B1" s="8"/>
      <c r="C1" s="8"/>
      <c r="D1" s="8"/>
      <c r="E1" s="8"/>
      <c r="F1" s="8"/>
      <c r="G1" s="8"/>
      <c r="H1" s="8"/>
      <c r="I1" s="8"/>
      <c r="J1" s="8"/>
      <c r="K1" s="8"/>
      <c r="L1" s="2"/>
      <c r="M1" s="2"/>
    </row>
    <row r="2" spans="1:13" ht="35.25" x14ac:dyDescent="0.5">
      <c r="A2" s="8"/>
      <c r="B2" s="8"/>
      <c r="C2" s="8"/>
      <c r="D2" s="8"/>
      <c r="E2" s="383" t="s">
        <v>283</v>
      </c>
      <c r="F2" s="8"/>
      <c r="G2" s="8"/>
      <c r="H2" s="8"/>
      <c r="I2" s="8"/>
      <c r="J2" s="8"/>
      <c r="K2" s="8"/>
      <c r="L2" s="2"/>
      <c r="M2" s="2"/>
    </row>
    <row r="3" spans="1:13" x14ac:dyDescent="0.2">
      <c r="A3" s="8"/>
      <c r="B3" s="11" t="s">
        <v>5</v>
      </c>
      <c r="C3" s="2"/>
      <c r="D3" s="8"/>
      <c r="E3" s="14"/>
      <c r="F3" s="13"/>
      <c r="G3" s="8"/>
      <c r="H3" s="11" t="s">
        <v>5</v>
      </c>
      <c r="I3" s="8"/>
      <c r="J3" s="8"/>
      <c r="K3" s="8"/>
      <c r="L3" s="2"/>
      <c r="M3" s="2"/>
    </row>
    <row r="4" spans="1:13" x14ac:dyDescent="0.2">
      <c r="A4" s="8"/>
      <c r="B4" s="8" t="s">
        <v>5</v>
      </c>
      <c r="C4" s="8" t="s">
        <v>5</v>
      </c>
      <c r="D4" s="8"/>
      <c r="E4" s="13"/>
      <c r="F4" s="13"/>
      <c r="G4" s="8"/>
      <c r="H4" s="8"/>
      <c r="I4" s="8"/>
      <c r="J4" s="8"/>
      <c r="K4" s="8"/>
      <c r="L4" s="2"/>
      <c r="M4" s="2"/>
    </row>
    <row r="5" spans="1:13" x14ac:dyDescent="0.2">
      <c r="A5" s="8"/>
      <c r="B5" s="118" t="s">
        <v>5</v>
      </c>
      <c r="C5" s="8"/>
      <c r="D5" s="8"/>
      <c r="E5" s="14" t="s">
        <v>5</v>
      </c>
      <c r="F5" s="13"/>
      <c r="G5" s="11" t="s">
        <v>73</v>
      </c>
      <c r="H5" s="2"/>
      <c r="I5" s="117">
        <f>B8</f>
        <v>28.3</v>
      </c>
      <c r="J5" s="8"/>
      <c r="K5" s="8"/>
      <c r="L5" s="2"/>
      <c r="M5" s="2"/>
    </row>
    <row r="6" spans="1:13" ht="13.5" thickBot="1" x14ac:dyDescent="0.25">
      <c r="A6" s="8"/>
      <c r="B6" s="92" t="s">
        <v>72</v>
      </c>
      <c r="C6" s="8"/>
      <c r="D6" s="8"/>
      <c r="E6" s="117" t="s">
        <v>71</v>
      </c>
      <c r="F6" s="90"/>
      <c r="G6" s="8"/>
      <c r="H6" s="11" t="s">
        <v>70</v>
      </c>
      <c r="I6" s="8"/>
      <c r="J6" s="8"/>
      <c r="K6" s="8"/>
      <c r="L6" s="2"/>
      <c r="M6" s="2"/>
    </row>
    <row r="7" spans="1:13" ht="14.25" thickTop="1" thickBot="1" x14ac:dyDescent="0.25">
      <c r="A7" s="11" t="s">
        <v>47</v>
      </c>
      <c r="B7" s="89" t="s">
        <v>69</v>
      </c>
      <c r="C7" s="8"/>
      <c r="D7" s="8"/>
      <c r="E7" s="29" t="s">
        <v>46</v>
      </c>
      <c r="F7" s="8" t="s">
        <v>45</v>
      </c>
      <c r="G7" s="8"/>
      <c r="H7" s="116" t="s">
        <v>44</v>
      </c>
      <c r="I7" s="115" t="s">
        <v>43</v>
      </c>
      <c r="J7" s="8"/>
      <c r="K7" s="8"/>
      <c r="L7" s="2"/>
      <c r="M7" s="2"/>
    </row>
    <row r="8" spans="1:13" ht="14.25" thickTop="1" thickBot="1" x14ac:dyDescent="0.25">
      <c r="A8" s="100" t="s">
        <v>5</v>
      </c>
      <c r="B8" s="64">
        <v>28.3</v>
      </c>
      <c r="C8" s="114" t="s">
        <v>42</v>
      </c>
      <c r="D8" s="113" t="s">
        <v>41</v>
      </c>
      <c r="E8" s="73">
        <f>936/B8</f>
        <v>33.074204946996467</v>
      </c>
      <c r="F8" s="73">
        <f t="shared" ref="F8:F13" si="0">12*E8</f>
        <v>396.89045936395758</v>
      </c>
      <c r="G8" s="108"/>
      <c r="H8" s="73">
        <f>984/B8</f>
        <v>34.770318021201412</v>
      </c>
      <c r="I8" s="73">
        <f t="shared" ref="I8:I13" si="1">12*H8</f>
        <v>417.24381625441697</v>
      </c>
      <c r="J8" s="105"/>
      <c r="K8" s="8"/>
      <c r="L8" s="2"/>
      <c r="M8" s="2"/>
    </row>
    <row r="9" spans="1:13" ht="13.5" thickTop="1" x14ac:dyDescent="0.2">
      <c r="A9" s="8"/>
      <c r="B9" s="112" t="s">
        <v>5</v>
      </c>
      <c r="C9" s="8"/>
      <c r="D9" s="107" t="s">
        <v>40</v>
      </c>
      <c r="E9" s="73">
        <f>E12+E11</f>
        <v>24.805653710247348</v>
      </c>
      <c r="F9" s="73">
        <f t="shared" si="0"/>
        <v>297.66784452296815</v>
      </c>
      <c r="G9" s="108"/>
      <c r="H9" s="73">
        <f>3*H12</f>
        <v>26.077738515901061</v>
      </c>
      <c r="I9" s="73">
        <f t="shared" si="1"/>
        <v>312.93286219081273</v>
      </c>
      <c r="J9" s="105"/>
      <c r="K9" s="8"/>
      <c r="L9" s="2"/>
      <c r="M9" s="2"/>
    </row>
    <row r="10" spans="1:13" x14ac:dyDescent="0.2">
      <c r="A10" s="8"/>
      <c r="B10" s="65" t="s">
        <v>68</v>
      </c>
      <c r="C10" s="8"/>
      <c r="D10" s="107" t="s">
        <v>39</v>
      </c>
      <c r="E10" s="73">
        <f>E13*5</f>
        <v>20.671378091872793</v>
      </c>
      <c r="F10" s="73">
        <f t="shared" si="0"/>
        <v>248.0565371024735</v>
      </c>
      <c r="G10" s="108"/>
      <c r="H10" s="73">
        <f>5*H13</f>
        <v>21.731448763250881</v>
      </c>
      <c r="I10" s="73">
        <f t="shared" si="1"/>
        <v>260.77738515901058</v>
      </c>
      <c r="J10" s="105"/>
      <c r="K10" s="8"/>
      <c r="L10" s="2"/>
      <c r="M10" s="2"/>
    </row>
    <row r="11" spans="1:13" ht="13.5" thickBot="1" x14ac:dyDescent="0.25">
      <c r="A11" s="8"/>
      <c r="B11" s="65" t="s">
        <v>63</v>
      </c>
      <c r="C11" s="8"/>
      <c r="D11" s="111" t="s">
        <v>38</v>
      </c>
      <c r="E11" s="109">
        <f>E8/2</f>
        <v>16.537102473498233</v>
      </c>
      <c r="F11" s="109">
        <f t="shared" si="0"/>
        <v>198.44522968197879</v>
      </c>
      <c r="G11" s="110"/>
      <c r="H11" s="109">
        <f>H8/2</f>
        <v>17.385159010600706</v>
      </c>
      <c r="I11" s="109">
        <f t="shared" si="1"/>
        <v>208.62190812720848</v>
      </c>
      <c r="J11" s="105"/>
      <c r="K11" s="8"/>
      <c r="L11" s="2"/>
      <c r="M11" s="2"/>
    </row>
    <row r="12" spans="1:13" ht="13.5" thickTop="1" x14ac:dyDescent="0.2">
      <c r="A12" s="8"/>
      <c r="B12" s="65" t="s">
        <v>67</v>
      </c>
      <c r="C12" s="8"/>
      <c r="D12" s="107" t="s">
        <v>37</v>
      </c>
      <c r="E12" s="73">
        <f>E8/4</f>
        <v>8.2685512367491167</v>
      </c>
      <c r="F12" s="73">
        <f t="shared" si="0"/>
        <v>99.222614840989394</v>
      </c>
      <c r="G12" s="108"/>
      <c r="H12" s="73">
        <f>H11/2</f>
        <v>8.6925795053003529</v>
      </c>
      <c r="I12" s="73">
        <f t="shared" si="1"/>
        <v>104.31095406360424</v>
      </c>
      <c r="J12" s="105"/>
      <c r="K12" s="8"/>
      <c r="L12" s="2"/>
      <c r="M12" s="2"/>
    </row>
    <row r="13" spans="1:13" x14ac:dyDescent="0.2">
      <c r="A13" s="8"/>
      <c r="B13" s="65" t="s">
        <v>66</v>
      </c>
      <c r="C13" s="8"/>
      <c r="D13" s="107" t="s">
        <v>36</v>
      </c>
      <c r="E13" s="73">
        <f>E8/8</f>
        <v>4.1342756183745584</v>
      </c>
      <c r="F13" s="73">
        <f t="shared" si="0"/>
        <v>49.611307420494697</v>
      </c>
      <c r="G13" s="106"/>
      <c r="H13" s="73">
        <f>H12/2</f>
        <v>4.3462897526501765</v>
      </c>
      <c r="I13" s="73">
        <f t="shared" si="1"/>
        <v>52.155477031802121</v>
      </c>
      <c r="J13" s="105"/>
      <c r="K13" s="8"/>
      <c r="L13" s="2"/>
      <c r="M13" s="2"/>
    </row>
    <row r="14" spans="1:13" x14ac:dyDescent="0.2">
      <c r="A14" s="8"/>
      <c r="B14" s="65" t="s">
        <v>65</v>
      </c>
      <c r="C14" s="8"/>
      <c r="D14" s="11"/>
      <c r="E14" s="8"/>
      <c r="F14" s="8"/>
      <c r="G14" s="13" t="s">
        <v>64</v>
      </c>
      <c r="H14" s="27"/>
      <c r="I14" s="104"/>
      <c r="J14" s="8"/>
      <c r="K14" s="8"/>
      <c r="L14" s="2"/>
      <c r="M14" s="2"/>
    </row>
    <row r="15" spans="1:13" ht="13.5" thickBot="1" x14ac:dyDescent="0.25">
      <c r="A15" s="11" t="s">
        <v>63</v>
      </c>
      <c r="B15" s="65" t="s">
        <v>62</v>
      </c>
      <c r="C15" s="8"/>
      <c r="D15" s="11"/>
      <c r="E15" s="8"/>
      <c r="F15" s="8"/>
      <c r="G15" s="101" t="s">
        <v>61</v>
      </c>
      <c r="H15" s="100">
        <f>0.1*H8</f>
        <v>3.4770318021201412</v>
      </c>
      <c r="I15" s="99">
        <f t="shared" ref="I15:I20" si="2">12*H15</f>
        <v>41.724381625441694</v>
      </c>
      <c r="J15" s="8"/>
      <c r="K15" s="8"/>
      <c r="L15" s="2"/>
      <c r="M15" s="2"/>
    </row>
    <row r="16" spans="1:13" ht="14.25" thickTop="1" thickBot="1" x14ac:dyDescent="0.25">
      <c r="A16" s="8"/>
      <c r="B16" s="64">
        <v>0.89</v>
      </c>
      <c r="C16" s="8"/>
      <c r="D16" s="8"/>
      <c r="E16" s="8" t="s">
        <v>5</v>
      </c>
      <c r="F16" s="8"/>
      <c r="G16" s="101" t="s">
        <v>60</v>
      </c>
      <c r="H16" s="21">
        <f>0.15*H8</f>
        <v>5.2155477031802118</v>
      </c>
      <c r="I16" s="102">
        <f t="shared" si="2"/>
        <v>62.586572438162541</v>
      </c>
      <c r="J16" s="8"/>
      <c r="K16" s="8"/>
      <c r="L16" s="2"/>
      <c r="M16" s="2"/>
    </row>
    <row r="17" spans="1:13" ht="14.25" thickTop="1" thickBot="1" x14ac:dyDescent="0.25">
      <c r="A17" s="8"/>
      <c r="B17" s="103" t="s">
        <v>59</v>
      </c>
      <c r="C17" s="103"/>
      <c r="D17" s="103"/>
      <c r="E17" s="8"/>
      <c r="F17" s="8"/>
      <c r="G17" s="101" t="s">
        <v>58</v>
      </c>
      <c r="H17" s="21">
        <f>0.2*H8</f>
        <v>6.9540636042402824</v>
      </c>
      <c r="I17" s="102">
        <f t="shared" si="2"/>
        <v>83.448763250883388</v>
      </c>
      <c r="J17" s="8"/>
      <c r="K17" s="8"/>
      <c r="L17" s="2"/>
      <c r="M17" s="2"/>
    </row>
    <row r="18" spans="1:13" ht="14.25" thickTop="1" thickBot="1" x14ac:dyDescent="0.25">
      <c r="A18" s="60" t="s">
        <v>31</v>
      </c>
      <c r="B18" s="58"/>
      <c r="C18" s="57"/>
      <c r="D18" s="8"/>
      <c r="E18" s="8"/>
      <c r="F18" s="8"/>
      <c r="G18" s="101" t="s">
        <v>57</v>
      </c>
      <c r="H18" s="100">
        <f>0.3*H8</f>
        <v>10.431095406360424</v>
      </c>
      <c r="I18" s="99">
        <f t="shared" si="2"/>
        <v>125.17314487632508</v>
      </c>
      <c r="J18" s="8"/>
      <c r="K18" s="8"/>
      <c r="L18" s="2"/>
      <c r="M18" s="2"/>
    </row>
    <row r="19" spans="1:13" ht="14.25" thickTop="1" thickBot="1" x14ac:dyDescent="0.25">
      <c r="A19" s="59" t="s">
        <v>30</v>
      </c>
      <c r="B19" s="58"/>
      <c r="C19" s="57"/>
      <c r="D19" s="8"/>
      <c r="E19" s="8"/>
      <c r="F19" s="8"/>
      <c r="G19" s="101" t="s">
        <v>56</v>
      </c>
      <c r="H19" s="100">
        <f>0.4*H8</f>
        <v>13.908127208480565</v>
      </c>
      <c r="I19" s="99">
        <f t="shared" si="2"/>
        <v>166.89752650176678</v>
      </c>
      <c r="J19" s="8"/>
      <c r="K19" s="8"/>
      <c r="L19" s="2"/>
      <c r="M19" s="2"/>
    </row>
    <row r="20" spans="1:13" ht="14.25" thickTop="1" thickBot="1" x14ac:dyDescent="0.25">
      <c r="A20" s="56" t="s">
        <v>5</v>
      </c>
      <c r="B20" s="44"/>
      <c r="C20" s="55"/>
      <c r="D20" s="8"/>
      <c r="E20" s="8"/>
      <c r="F20" s="8"/>
      <c r="G20" s="98" t="s">
        <v>55</v>
      </c>
      <c r="H20" s="97">
        <f>0.6*H8</f>
        <v>20.862190812720847</v>
      </c>
      <c r="I20" s="96">
        <f t="shared" si="2"/>
        <v>250.34628975265016</v>
      </c>
      <c r="J20" s="8"/>
      <c r="K20" s="8"/>
      <c r="L20" s="2"/>
      <c r="M20" s="2"/>
    </row>
    <row r="21" spans="1:13" ht="14.25" thickTop="1" thickBot="1" x14ac:dyDescent="0.25">
      <c r="A21" s="45" t="s">
        <v>29</v>
      </c>
      <c r="B21" s="44"/>
      <c r="C21" s="43" t="s">
        <v>28</v>
      </c>
      <c r="D21" s="8"/>
      <c r="E21" s="8"/>
      <c r="F21" s="8"/>
      <c r="G21" s="54" t="s">
        <v>5</v>
      </c>
      <c r="H21" s="53" t="s">
        <v>5</v>
      </c>
      <c r="I21" s="8"/>
      <c r="J21" s="8"/>
      <c r="K21" s="8"/>
      <c r="L21" s="2"/>
      <c r="M21" s="2"/>
    </row>
    <row r="22" spans="1:13" ht="13.5" thickTop="1" x14ac:dyDescent="0.2">
      <c r="A22" s="52" t="s">
        <v>23</v>
      </c>
      <c r="B22" s="51"/>
      <c r="C22" s="50" t="s">
        <v>27</v>
      </c>
      <c r="D22" s="8" t="s">
        <v>5</v>
      </c>
      <c r="E22" s="8" t="s">
        <v>5</v>
      </c>
      <c r="F22" s="49"/>
      <c r="G22" s="48" t="s">
        <v>26</v>
      </c>
      <c r="H22" s="47"/>
      <c r="I22" s="47"/>
      <c r="J22" s="47"/>
      <c r="K22" s="46"/>
      <c r="L22" s="2"/>
      <c r="M22" s="2"/>
    </row>
    <row r="23" spans="1:13" ht="13.5" thickBot="1" x14ac:dyDescent="0.25">
      <c r="A23" s="45" t="s">
        <v>23</v>
      </c>
      <c r="B23" s="44"/>
      <c r="C23" s="43" t="s">
        <v>25</v>
      </c>
      <c r="D23" s="13"/>
      <c r="E23" s="8" t="s">
        <v>5</v>
      </c>
      <c r="F23" s="16"/>
      <c r="G23" s="42" t="s">
        <v>24</v>
      </c>
      <c r="H23" s="41"/>
      <c r="I23" s="41"/>
      <c r="J23" s="41"/>
      <c r="K23" s="40"/>
      <c r="L23" s="2"/>
      <c r="M23" s="2"/>
    </row>
    <row r="24" spans="1:13" ht="14.25" thickTop="1" thickBot="1" x14ac:dyDescent="0.25">
      <c r="A24" s="39" t="s">
        <v>23</v>
      </c>
      <c r="B24" s="38"/>
      <c r="C24" s="37" t="s">
        <v>22</v>
      </c>
      <c r="D24" s="27" t="s">
        <v>5</v>
      </c>
      <c r="E24" s="2"/>
      <c r="F24" s="3"/>
      <c r="G24" s="2"/>
      <c r="H24" s="8"/>
      <c r="I24" s="8"/>
      <c r="J24" s="8"/>
      <c r="K24" s="8"/>
      <c r="L24" s="2"/>
      <c r="M24" s="2"/>
    </row>
    <row r="25" spans="1:13" ht="13.5" thickTop="1" x14ac:dyDescent="0.2">
      <c r="A25" s="8"/>
      <c r="B25" s="8"/>
      <c r="C25" s="13"/>
      <c r="D25" s="13"/>
      <c r="E25" s="8" t="s">
        <v>5</v>
      </c>
      <c r="F25" s="16"/>
      <c r="G25" s="8"/>
      <c r="H25" s="11" t="s">
        <v>54</v>
      </c>
      <c r="I25" s="8"/>
      <c r="J25" s="8"/>
      <c r="K25" s="8"/>
      <c r="L25" s="2"/>
      <c r="M25" s="2"/>
    </row>
    <row r="26" spans="1:13" x14ac:dyDescent="0.2">
      <c r="A26" s="32" t="s">
        <v>20</v>
      </c>
      <c r="B26" s="8"/>
      <c r="C26" s="13"/>
      <c r="D26" s="13"/>
      <c r="E26" s="8"/>
      <c r="F26" s="12" t="s">
        <v>5</v>
      </c>
      <c r="G26" s="8"/>
      <c r="H26" s="91">
        <f>B8</f>
        <v>28.3</v>
      </c>
      <c r="I26" s="11" t="s">
        <v>19</v>
      </c>
      <c r="J26" s="8"/>
      <c r="K26" s="8"/>
      <c r="L26" s="2"/>
      <c r="M26" s="2"/>
    </row>
    <row r="27" spans="1:13" x14ac:dyDescent="0.2">
      <c r="A27" s="32" t="s">
        <v>18</v>
      </c>
      <c r="B27" s="8"/>
      <c r="C27" s="13"/>
      <c r="D27" s="13"/>
      <c r="E27" s="8"/>
      <c r="F27" s="9" t="s">
        <v>3</v>
      </c>
      <c r="G27" s="35"/>
      <c r="H27" s="8"/>
      <c r="I27" s="8"/>
      <c r="J27" s="8"/>
      <c r="K27" s="8"/>
      <c r="L27" s="2"/>
      <c r="M27" s="2"/>
    </row>
    <row r="28" spans="1:13" x14ac:dyDescent="0.2">
      <c r="A28" s="32" t="s">
        <v>53</v>
      </c>
      <c r="B28" s="8"/>
      <c r="C28" s="13"/>
      <c r="D28" s="2"/>
      <c r="E28" s="8"/>
      <c r="F28" s="34">
        <f>F11</f>
        <v>198.44522968197879</v>
      </c>
      <c r="G28" s="33" t="s">
        <v>2</v>
      </c>
      <c r="H28" s="8"/>
      <c r="I28" s="8"/>
      <c r="J28" s="8"/>
      <c r="K28" s="8"/>
      <c r="L28" s="2"/>
      <c r="M28" s="2"/>
    </row>
    <row r="29" spans="1:13" x14ac:dyDescent="0.2">
      <c r="A29" s="32" t="s">
        <v>52</v>
      </c>
      <c r="B29" s="8"/>
      <c r="C29" s="13"/>
      <c r="D29" s="13"/>
      <c r="E29" s="8"/>
      <c r="F29" s="31" t="s">
        <v>1</v>
      </c>
      <c r="G29" s="8" t="s">
        <v>5</v>
      </c>
      <c r="H29" s="8"/>
      <c r="I29" s="8"/>
      <c r="J29" s="8"/>
      <c r="K29" s="8"/>
      <c r="L29" s="2"/>
      <c r="M29" s="2"/>
    </row>
    <row r="30" spans="1:13" x14ac:dyDescent="0.2">
      <c r="A30" s="30" t="s">
        <v>5</v>
      </c>
      <c r="B30" s="8"/>
      <c r="C30" s="22" t="s">
        <v>14</v>
      </c>
      <c r="D30" s="13"/>
      <c r="E30" s="8"/>
      <c r="F30" s="31">
        <f>F28/12</f>
        <v>16.537102473498233</v>
      </c>
      <c r="G30" s="11" t="s">
        <v>0</v>
      </c>
      <c r="H30" s="11" t="s">
        <v>5</v>
      </c>
      <c r="I30" s="8"/>
      <c r="J30" s="8"/>
      <c r="K30" s="8"/>
      <c r="L30" s="2"/>
      <c r="M30" s="2"/>
    </row>
    <row r="31" spans="1:13" x14ac:dyDescent="0.2">
      <c r="A31" s="30" t="s">
        <v>5</v>
      </c>
      <c r="B31" s="8"/>
      <c r="C31" s="11" t="s">
        <v>5</v>
      </c>
      <c r="D31" s="13"/>
      <c r="E31" s="8"/>
      <c r="F31" s="16"/>
      <c r="G31" s="8"/>
      <c r="H31" s="29"/>
      <c r="I31" s="8"/>
      <c r="J31" s="8"/>
      <c r="K31" s="8"/>
      <c r="L31" s="2"/>
      <c r="M31" s="2"/>
    </row>
    <row r="32" spans="1:13" x14ac:dyDescent="0.2">
      <c r="A32" s="8" t="s">
        <v>5</v>
      </c>
      <c r="B32" s="8"/>
      <c r="C32" s="13"/>
      <c r="D32" s="14" t="s">
        <v>13</v>
      </c>
      <c r="E32" s="8"/>
      <c r="F32" s="16"/>
      <c r="G32" s="8"/>
      <c r="H32" s="8"/>
      <c r="I32" s="8"/>
      <c r="J32" s="8"/>
      <c r="K32" s="8"/>
      <c r="L32" s="2"/>
      <c r="M32" s="2"/>
    </row>
    <row r="33" spans="1:13" x14ac:dyDescent="0.2">
      <c r="A33" s="8" t="s">
        <v>5</v>
      </c>
      <c r="B33" s="2"/>
      <c r="C33" s="13"/>
      <c r="D33" s="28" t="s">
        <v>12</v>
      </c>
      <c r="E33" s="8"/>
      <c r="F33" s="16"/>
      <c r="G33" s="11" t="s">
        <v>5</v>
      </c>
      <c r="H33" s="8"/>
      <c r="I33" s="8"/>
      <c r="J33" s="8"/>
      <c r="K33" s="8"/>
      <c r="L33" s="2"/>
      <c r="M33" s="2"/>
    </row>
    <row r="34" spans="1:13" x14ac:dyDescent="0.2">
      <c r="A34" s="8" t="s">
        <v>5</v>
      </c>
      <c r="B34" s="11" t="s">
        <v>5</v>
      </c>
      <c r="C34" s="13"/>
      <c r="D34" s="18" t="s">
        <v>11</v>
      </c>
      <c r="E34" s="8"/>
      <c r="F34" s="16"/>
      <c r="G34" s="8"/>
      <c r="I34" s="15" t="s">
        <v>5</v>
      </c>
      <c r="J34" s="8" t="s">
        <v>5</v>
      </c>
      <c r="K34" s="27" t="s">
        <v>5</v>
      </c>
      <c r="L34" s="2"/>
      <c r="M34" s="2"/>
    </row>
    <row r="35" spans="1:13" ht="4.3499999999999996" customHeight="1" thickBot="1" x14ac:dyDescent="0.25">
      <c r="A35" s="13"/>
      <c r="B35" s="25"/>
      <c r="C35" s="24"/>
      <c r="D35" s="24"/>
      <c r="E35" s="26"/>
      <c r="F35" s="16"/>
      <c r="G35" s="13"/>
      <c r="H35" s="13"/>
      <c r="I35" s="13"/>
      <c r="J35" s="13"/>
      <c r="K35" s="13"/>
      <c r="L35" s="2"/>
      <c r="M35" s="2"/>
    </row>
    <row r="36" spans="1:13" ht="7.35" customHeight="1" thickTop="1" thickBot="1" x14ac:dyDescent="0.25">
      <c r="A36" s="8"/>
      <c r="B36" s="13"/>
      <c r="C36" s="25"/>
      <c r="D36" s="24"/>
      <c r="E36" s="24"/>
      <c r="F36" s="23"/>
      <c r="G36" s="23"/>
      <c r="H36" s="23"/>
      <c r="I36" s="23"/>
      <c r="J36" s="23"/>
      <c r="K36" s="23"/>
      <c r="L36" s="2"/>
      <c r="M36" s="2"/>
    </row>
    <row r="37" spans="1:13" ht="4.5" customHeight="1" thickTop="1" x14ac:dyDescent="0.2">
      <c r="A37" s="8"/>
      <c r="B37" s="8"/>
      <c r="C37" s="13"/>
      <c r="D37" s="13"/>
      <c r="E37" s="8"/>
      <c r="F37" s="16"/>
      <c r="G37" s="8"/>
      <c r="H37" s="8"/>
      <c r="I37" s="8"/>
      <c r="J37" s="8"/>
      <c r="K37" s="8"/>
      <c r="L37" s="2"/>
      <c r="M37" s="2"/>
    </row>
    <row r="38" spans="1:13" x14ac:dyDescent="0.2">
      <c r="A38" s="8"/>
      <c r="B38" s="22" t="s">
        <v>10</v>
      </c>
      <c r="C38" s="16"/>
      <c r="D38" s="21">
        <f>I12*B16</f>
        <v>92.836749116607777</v>
      </c>
      <c r="E38" s="20"/>
      <c r="F38" s="16"/>
      <c r="H38" s="15"/>
      <c r="I38" s="8"/>
      <c r="J38" s="27"/>
      <c r="K38" s="13"/>
      <c r="L38" s="2"/>
      <c r="M38" s="2"/>
    </row>
    <row r="39" spans="1:13" x14ac:dyDescent="0.2">
      <c r="A39" s="8"/>
      <c r="B39" s="11" t="s">
        <v>9</v>
      </c>
      <c r="C39" s="13"/>
      <c r="D39" s="18" t="s">
        <v>2</v>
      </c>
      <c r="E39" s="8"/>
      <c r="F39" s="9" t="s">
        <v>5</v>
      </c>
      <c r="G39" s="8"/>
      <c r="H39" s="17" t="s">
        <v>5</v>
      </c>
      <c r="I39" s="8"/>
      <c r="J39" s="8"/>
      <c r="K39" s="8"/>
      <c r="L39" s="2"/>
      <c r="M39" s="2"/>
    </row>
    <row r="40" spans="1:13" x14ac:dyDescent="0.2">
      <c r="A40" s="8"/>
      <c r="B40" s="8"/>
      <c r="C40" s="13"/>
      <c r="D40" s="13"/>
      <c r="E40" s="8"/>
      <c r="F40" s="16"/>
      <c r="G40" s="8"/>
      <c r="H40" s="8"/>
      <c r="I40" s="8"/>
      <c r="J40" s="8"/>
      <c r="K40" s="8"/>
      <c r="L40" s="2"/>
      <c r="M40" s="2"/>
    </row>
    <row r="41" spans="1:13" x14ac:dyDescent="0.2">
      <c r="A41" s="8"/>
      <c r="B41" s="8"/>
      <c r="C41" s="14" t="s">
        <v>8</v>
      </c>
      <c r="D41" s="13"/>
      <c r="E41" s="8"/>
      <c r="F41" s="16"/>
      <c r="G41" s="8"/>
      <c r="H41" s="14" t="s">
        <v>5</v>
      </c>
      <c r="I41" s="8"/>
      <c r="J41" s="8"/>
      <c r="K41" s="8"/>
      <c r="L41" s="2"/>
      <c r="M41" s="2"/>
    </row>
    <row r="42" spans="1:13" x14ac:dyDescent="0.2">
      <c r="A42" s="8"/>
      <c r="B42" s="15" t="s">
        <v>7</v>
      </c>
      <c r="C42" s="14">
        <f>D38*0.16</f>
        <v>14.853879858657244</v>
      </c>
      <c r="D42" s="13" t="s">
        <v>6</v>
      </c>
      <c r="E42" s="8"/>
      <c r="F42" s="12" t="s">
        <v>5</v>
      </c>
      <c r="G42" s="8" t="s">
        <v>5</v>
      </c>
      <c r="H42" s="11" t="s">
        <v>5</v>
      </c>
      <c r="I42" s="8"/>
      <c r="J42" s="8"/>
      <c r="K42" s="8"/>
      <c r="L42" s="2"/>
      <c r="M42" s="2"/>
    </row>
    <row r="43" spans="1:13" x14ac:dyDescent="0.2">
      <c r="A43" s="8"/>
      <c r="B43" s="10" t="s">
        <v>4</v>
      </c>
      <c r="C43" s="8"/>
      <c r="E43" s="8"/>
      <c r="F43" s="9" t="s">
        <v>3</v>
      </c>
      <c r="H43" s="8"/>
      <c r="I43" s="8"/>
      <c r="J43" s="8"/>
      <c r="K43" s="8"/>
      <c r="L43" s="2"/>
      <c r="M43" s="2"/>
    </row>
    <row r="44" spans="1:13" x14ac:dyDescent="0.2">
      <c r="A44" s="2"/>
      <c r="B44" s="2"/>
      <c r="C44" s="2"/>
      <c r="D44" s="2"/>
      <c r="E44" s="2"/>
      <c r="F44" s="7">
        <f>F11</f>
        <v>198.44522968197879</v>
      </c>
      <c r="G44" s="4" t="s">
        <v>2</v>
      </c>
      <c r="H44" s="2"/>
      <c r="I44" s="2"/>
      <c r="J44" s="2"/>
      <c r="K44" s="2"/>
      <c r="L44" s="2"/>
      <c r="M44" s="2"/>
    </row>
    <row r="45" spans="1:13" x14ac:dyDescent="0.2">
      <c r="A45" s="2"/>
      <c r="B45" s="2"/>
      <c r="C45" s="2"/>
      <c r="D45" s="2"/>
      <c r="E45" s="2"/>
      <c r="F45" s="6" t="s">
        <v>1</v>
      </c>
      <c r="G45" s="4"/>
      <c r="H45" s="2"/>
      <c r="I45" s="2"/>
      <c r="J45" s="2"/>
      <c r="K45" s="2"/>
      <c r="L45" s="2"/>
      <c r="M45" s="2"/>
    </row>
    <row r="46" spans="1:13" x14ac:dyDescent="0.2">
      <c r="A46" s="2"/>
      <c r="B46" s="2"/>
      <c r="C46" s="2"/>
      <c r="D46" s="2"/>
      <c r="E46" s="2"/>
      <c r="F46" s="5">
        <f>F44/12</f>
        <v>16.537102473498233</v>
      </c>
      <c r="G46" s="4" t="s">
        <v>0</v>
      </c>
      <c r="H46" s="2"/>
      <c r="I46" s="2"/>
      <c r="J46" s="2"/>
      <c r="K46" s="2"/>
      <c r="L46" s="2"/>
      <c r="M46" s="2"/>
    </row>
    <row r="47" spans="1:13" x14ac:dyDescent="0.2">
      <c r="A47" s="2"/>
      <c r="B47" s="2"/>
      <c r="C47" s="2"/>
      <c r="D47" s="2"/>
      <c r="E47" s="2"/>
      <c r="F47" s="3"/>
      <c r="G47" s="2"/>
      <c r="H47" s="2"/>
      <c r="I47" s="2"/>
      <c r="J47" s="2"/>
      <c r="K47" s="2"/>
      <c r="L47" s="2"/>
      <c r="M47" s="2"/>
    </row>
    <row r="48" spans="1:13" x14ac:dyDescent="0.2">
      <c r="A48" s="2"/>
      <c r="B48" s="2"/>
      <c r="C48" s="2"/>
      <c r="D48" s="2"/>
      <c r="E48" s="2"/>
      <c r="F48" s="3"/>
      <c r="G48" s="2"/>
      <c r="H48" s="2"/>
      <c r="I48" s="2"/>
      <c r="J48" s="2"/>
      <c r="K48" s="2"/>
      <c r="L48" s="2"/>
      <c r="M48" s="2"/>
    </row>
    <row r="49" spans="1:13" x14ac:dyDescent="0.2">
      <c r="A49" s="2"/>
      <c r="B49" s="2"/>
      <c r="C49" s="2"/>
      <c r="D49" s="2"/>
      <c r="E49" s="2"/>
      <c r="F49" s="3"/>
      <c r="G49" s="2"/>
      <c r="H49" s="2"/>
      <c r="I49" s="2"/>
      <c r="J49" s="2"/>
      <c r="K49" s="2"/>
      <c r="L49" s="2"/>
      <c r="M49" s="2"/>
    </row>
    <row r="50" spans="1:13" x14ac:dyDescent="0.2">
      <c r="A50" s="2"/>
      <c r="B50" s="2"/>
      <c r="C50" s="2"/>
      <c r="D50" s="2"/>
      <c r="E50" s="2"/>
      <c r="F50" s="3"/>
      <c r="G50" s="2"/>
      <c r="H50" s="2"/>
      <c r="I50" s="2"/>
      <c r="J50" s="2"/>
      <c r="K50" s="2"/>
      <c r="L50" s="2"/>
      <c r="M50" s="2"/>
    </row>
    <row r="51" spans="1:13" x14ac:dyDescent="0.2">
      <c r="A51" s="2"/>
      <c r="B51" s="2"/>
      <c r="C51" s="2"/>
      <c r="D51" s="2"/>
      <c r="E51" s="2"/>
      <c r="F51" s="2"/>
      <c r="G51" s="2"/>
      <c r="H51" s="2"/>
      <c r="I51" s="2"/>
      <c r="J51" s="2"/>
      <c r="K51" s="2"/>
      <c r="L51" s="2"/>
      <c r="M51" s="2"/>
    </row>
    <row r="52" spans="1:13" x14ac:dyDescent="0.2">
      <c r="A52" s="2"/>
      <c r="B52" s="2"/>
      <c r="C52" s="2"/>
      <c r="D52" s="2"/>
      <c r="E52" s="2"/>
      <c r="F52" s="2"/>
      <c r="G52" s="2"/>
      <c r="H52" s="2"/>
      <c r="I52" s="2"/>
      <c r="J52" s="2"/>
      <c r="K52" s="2"/>
      <c r="L52" s="2"/>
      <c r="M52" s="2"/>
    </row>
    <row r="53" spans="1:13" x14ac:dyDescent="0.2">
      <c r="A53" s="2"/>
      <c r="B53" s="2"/>
      <c r="C53" s="2"/>
      <c r="D53" s="2"/>
      <c r="E53" s="2"/>
      <c r="F53" s="2"/>
      <c r="G53" s="2"/>
      <c r="H53" s="2"/>
      <c r="I53" s="2"/>
      <c r="J53" s="2"/>
      <c r="K53" s="2"/>
      <c r="L53" s="2"/>
      <c r="M53" s="2"/>
    </row>
    <row r="54" spans="1:13" x14ac:dyDescent="0.2">
      <c r="A54" s="2"/>
      <c r="B54" s="2"/>
      <c r="C54" s="2"/>
      <c r="D54" s="2"/>
      <c r="E54" s="2"/>
      <c r="F54" s="2"/>
      <c r="G54" s="2"/>
      <c r="H54" s="2"/>
      <c r="I54" s="2"/>
      <c r="J54" s="2"/>
      <c r="K54" s="2"/>
      <c r="L54" s="2"/>
      <c r="M54" s="2"/>
    </row>
    <row r="55" spans="1:13" x14ac:dyDescent="0.2">
      <c r="A55" s="2"/>
      <c r="B55" s="2"/>
      <c r="C55" s="2"/>
      <c r="D55" s="2"/>
      <c r="E55" s="2"/>
      <c r="F55" s="2"/>
      <c r="G55" s="2"/>
      <c r="H55" s="2"/>
      <c r="I55" s="2"/>
      <c r="J55" s="2"/>
      <c r="K55" s="2"/>
      <c r="L55" s="2"/>
      <c r="M55" s="2"/>
    </row>
    <row r="56" spans="1:13" x14ac:dyDescent="0.2">
      <c r="A56" s="2"/>
      <c r="B56" s="2"/>
      <c r="C56" s="2"/>
      <c r="D56" s="2"/>
      <c r="E56" s="2"/>
      <c r="F56" s="2"/>
      <c r="G56" s="2"/>
      <c r="H56" s="2"/>
      <c r="I56" s="2"/>
      <c r="J56" s="2"/>
      <c r="K56" s="2"/>
      <c r="L56" s="2"/>
      <c r="M56" s="2"/>
    </row>
    <row r="57" spans="1:13" x14ac:dyDescent="0.2">
      <c r="A57" s="2"/>
      <c r="B57" s="2"/>
      <c r="C57" s="2"/>
      <c r="D57" s="2"/>
      <c r="E57" s="2"/>
      <c r="F57" s="2"/>
      <c r="G57" s="2"/>
      <c r="H57" s="2"/>
      <c r="I57" s="2"/>
      <c r="J57" s="2"/>
      <c r="K57" s="2"/>
      <c r="L57" s="2"/>
      <c r="M57" s="2"/>
    </row>
    <row r="58" spans="1:13" x14ac:dyDescent="0.2">
      <c r="A58" s="2"/>
      <c r="B58" s="2"/>
      <c r="C58" s="2"/>
      <c r="D58" s="2"/>
      <c r="E58" s="2"/>
      <c r="F58" s="2"/>
      <c r="G58" s="2"/>
      <c r="H58" s="2"/>
      <c r="I58" s="2"/>
      <c r="J58" s="2"/>
      <c r="K58" s="2"/>
      <c r="L58" s="2"/>
      <c r="M58" s="2"/>
    </row>
    <row r="59" spans="1:13" x14ac:dyDescent="0.2">
      <c r="A59" s="2"/>
      <c r="B59" s="2"/>
      <c r="C59" s="2"/>
      <c r="D59" s="2"/>
      <c r="E59" s="2"/>
      <c r="F59" s="2"/>
      <c r="G59" s="2"/>
      <c r="H59" s="2"/>
      <c r="I59" s="2"/>
      <c r="J59" s="2"/>
      <c r="K59" s="2"/>
      <c r="L59" s="2"/>
      <c r="M59" s="2"/>
    </row>
    <row r="60" spans="1:13" x14ac:dyDescent="0.2">
      <c r="A60" s="2"/>
      <c r="B60" s="2"/>
      <c r="C60" s="2"/>
      <c r="D60" s="2"/>
      <c r="E60" s="2"/>
      <c r="F60" s="2"/>
      <c r="G60" s="2"/>
      <c r="H60" s="2"/>
      <c r="I60" s="2"/>
      <c r="J60" s="2"/>
      <c r="K60" s="2"/>
      <c r="L60" s="2"/>
      <c r="M60" s="2"/>
    </row>
    <row r="61" spans="1:13" x14ac:dyDescent="0.2">
      <c r="A61" s="2"/>
      <c r="B61" s="2"/>
      <c r="C61" s="2"/>
      <c r="D61" s="2"/>
      <c r="E61" s="2"/>
      <c r="F61" s="2"/>
      <c r="G61" s="2"/>
      <c r="H61" s="2"/>
      <c r="I61" s="2"/>
      <c r="J61" s="2"/>
      <c r="K61" s="2"/>
      <c r="L61" s="2"/>
      <c r="M61" s="2"/>
    </row>
    <row r="62" spans="1:13" x14ac:dyDescent="0.2">
      <c r="A62" s="2"/>
      <c r="B62" s="2"/>
      <c r="C62" s="2"/>
      <c r="D62" s="2"/>
      <c r="E62" s="2"/>
      <c r="F62" s="2"/>
      <c r="G62" s="2"/>
      <c r="H62" s="2"/>
      <c r="I62" s="2"/>
      <c r="J62" s="2"/>
      <c r="K62" s="2"/>
      <c r="L62" s="2"/>
      <c r="M62" s="2"/>
    </row>
    <row r="63" spans="1:13" x14ac:dyDescent="0.2">
      <c r="A63" s="2"/>
      <c r="B63" s="2"/>
      <c r="C63" s="2"/>
      <c r="D63" s="2"/>
      <c r="E63" s="2"/>
      <c r="F63" s="2"/>
      <c r="G63" s="2"/>
      <c r="H63" s="2"/>
      <c r="I63" s="2"/>
      <c r="J63" s="2"/>
      <c r="K63" s="2"/>
      <c r="L63" s="2"/>
      <c r="M63" s="2"/>
    </row>
    <row r="64" spans="1:13" x14ac:dyDescent="0.2">
      <c r="A64" s="2"/>
      <c r="B64" s="2"/>
      <c r="C64" s="2"/>
      <c r="D64" s="2"/>
      <c r="E64" s="2"/>
      <c r="F64" s="2"/>
      <c r="G64" s="2"/>
      <c r="H64" s="2"/>
      <c r="I64" s="2"/>
      <c r="J64" s="2"/>
      <c r="K64" s="2"/>
      <c r="L64" s="2"/>
      <c r="M64" s="2"/>
    </row>
    <row r="65" spans="1:13" x14ac:dyDescent="0.2">
      <c r="A65" s="2"/>
      <c r="B65" s="2"/>
      <c r="C65" s="2"/>
      <c r="D65" s="2"/>
      <c r="E65" s="2"/>
      <c r="F65" s="2"/>
      <c r="G65" s="2"/>
      <c r="H65" s="2"/>
      <c r="I65" s="2"/>
      <c r="J65" s="2"/>
      <c r="K65" s="2"/>
      <c r="L65" s="2"/>
      <c r="M65" s="2"/>
    </row>
    <row r="66" spans="1:13" x14ac:dyDescent="0.2">
      <c r="A66" s="2"/>
      <c r="B66" s="2"/>
      <c r="C66" s="2"/>
      <c r="D66" s="2"/>
      <c r="E66" s="2"/>
      <c r="F66" s="2"/>
      <c r="G66" s="2"/>
      <c r="H66" s="2"/>
      <c r="I66" s="2"/>
      <c r="J66" s="2"/>
      <c r="K66" s="2"/>
      <c r="L66" s="2"/>
      <c r="M66" s="2"/>
    </row>
    <row r="67" spans="1:13" x14ac:dyDescent="0.2">
      <c r="A67" s="2"/>
      <c r="B67" s="2"/>
      <c r="C67" s="2"/>
      <c r="D67" s="2"/>
      <c r="E67" s="2"/>
      <c r="F67" s="2"/>
      <c r="G67" s="2"/>
      <c r="H67" s="2"/>
      <c r="I67" s="2"/>
      <c r="J67" s="2"/>
      <c r="K67" s="2"/>
      <c r="L67" s="2"/>
      <c r="M67" s="2"/>
    </row>
    <row r="68" spans="1:13" x14ac:dyDescent="0.2">
      <c r="A68" s="2"/>
      <c r="B68" s="2"/>
      <c r="C68" s="2"/>
      <c r="D68" s="2"/>
      <c r="E68" s="2"/>
      <c r="F68" s="2"/>
      <c r="G68" s="2"/>
      <c r="H68" s="2"/>
      <c r="I68" s="2"/>
      <c r="J68" s="2"/>
      <c r="K68" s="2"/>
      <c r="L68" s="2"/>
      <c r="M68" s="2"/>
    </row>
    <row r="69" spans="1:13" x14ac:dyDescent="0.2">
      <c r="A69" s="2"/>
      <c r="B69" s="2"/>
      <c r="C69" s="2"/>
      <c r="D69" s="2"/>
      <c r="E69" s="2"/>
      <c r="F69" s="2"/>
      <c r="G69" s="2"/>
      <c r="H69" s="2"/>
      <c r="I69" s="2"/>
      <c r="J69" s="2"/>
      <c r="K69" s="2"/>
      <c r="L69" s="2"/>
      <c r="M69" s="2"/>
    </row>
    <row r="70" spans="1:13" x14ac:dyDescent="0.2">
      <c r="A70" s="2"/>
      <c r="B70" s="2"/>
      <c r="C70" s="2"/>
      <c r="D70" s="2"/>
      <c r="E70" s="2"/>
      <c r="F70" s="2"/>
      <c r="G70" s="2"/>
      <c r="H70" s="2"/>
      <c r="I70" s="2"/>
      <c r="J70" s="2"/>
      <c r="K70" s="2"/>
      <c r="L70" s="2"/>
      <c r="M70" s="2"/>
    </row>
    <row r="71" spans="1:13" x14ac:dyDescent="0.2">
      <c r="A71" s="2"/>
      <c r="B71" s="2"/>
      <c r="C71" s="2"/>
      <c r="D71" s="2"/>
      <c r="E71" s="2"/>
      <c r="F71" s="2"/>
      <c r="G71" s="2"/>
      <c r="H71" s="2"/>
      <c r="I71" s="2"/>
      <c r="J71" s="2"/>
      <c r="K71" s="2"/>
      <c r="L71" s="2"/>
      <c r="M71" s="2"/>
    </row>
    <row r="72" spans="1:13" x14ac:dyDescent="0.2">
      <c r="A72" s="2"/>
      <c r="B72" s="2"/>
      <c r="C72" s="2"/>
      <c r="D72" s="2"/>
      <c r="E72" s="2"/>
      <c r="F72" s="2"/>
      <c r="G72" s="2"/>
      <c r="H72" s="2"/>
      <c r="I72" s="2"/>
      <c r="J72" s="2"/>
      <c r="K72" s="2"/>
      <c r="L72" s="2"/>
      <c r="M72" s="2"/>
    </row>
    <row r="73" spans="1:13" x14ac:dyDescent="0.2">
      <c r="A73" s="2"/>
      <c r="B73" s="2"/>
      <c r="C73" s="2"/>
      <c r="D73" s="2"/>
      <c r="E73" s="2"/>
      <c r="F73" s="2"/>
      <c r="G73" s="2"/>
      <c r="H73" s="2"/>
      <c r="I73" s="2"/>
      <c r="J73" s="2"/>
      <c r="K73" s="2"/>
      <c r="L73" s="2"/>
      <c r="M73" s="2"/>
    </row>
    <row r="74" spans="1:13" x14ac:dyDescent="0.2">
      <c r="A74" s="2"/>
      <c r="B74" s="2"/>
      <c r="C74" s="2"/>
      <c r="D74" s="2"/>
      <c r="E74" s="2"/>
      <c r="F74" s="2"/>
      <c r="G74" s="2"/>
      <c r="H74" s="2"/>
      <c r="I74" s="2"/>
      <c r="J74" s="2"/>
      <c r="K74" s="2"/>
      <c r="L74" s="2"/>
      <c r="M74" s="2"/>
    </row>
    <row r="75" spans="1:13" x14ac:dyDescent="0.2">
      <c r="A75" s="2"/>
      <c r="B75" s="2"/>
      <c r="C75" s="2"/>
      <c r="D75" s="2"/>
      <c r="E75" s="2"/>
      <c r="F75" s="2"/>
      <c r="G75" s="2"/>
      <c r="H75" s="2"/>
      <c r="I75" s="2"/>
      <c r="J75" s="2"/>
      <c r="K75" s="2"/>
      <c r="L75" s="2"/>
      <c r="M75" s="2"/>
    </row>
    <row r="76" spans="1:13" x14ac:dyDescent="0.2">
      <c r="A76" s="2"/>
      <c r="B76" s="2"/>
      <c r="C76" s="2"/>
      <c r="D76" s="2"/>
      <c r="E76" s="2"/>
      <c r="F76" s="2"/>
      <c r="G76" s="2"/>
      <c r="H76" s="2"/>
      <c r="I76" s="2"/>
      <c r="J76" s="2"/>
      <c r="K76" s="2"/>
      <c r="L76" s="2"/>
      <c r="M76" s="2"/>
    </row>
    <row r="77" spans="1:13" x14ac:dyDescent="0.2">
      <c r="A77" s="2"/>
      <c r="B77" s="2"/>
      <c r="C77" s="2"/>
      <c r="D77" s="2"/>
      <c r="E77" s="2"/>
      <c r="F77" s="2"/>
      <c r="G77" s="2"/>
      <c r="H77" s="2"/>
      <c r="I77" s="2"/>
      <c r="J77" s="2"/>
      <c r="K77" s="2"/>
      <c r="L77" s="2"/>
      <c r="M77" s="2"/>
    </row>
    <row r="78" spans="1:13" x14ac:dyDescent="0.2">
      <c r="A78" s="2"/>
      <c r="B78" s="2"/>
      <c r="C78" s="2"/>
      <c r="D78" s="2"/>
      <c r="E78" s="2"/>
      <c r="F78" s="2"/>
      <c r="G78" s="2"/>
      <c r="H78" s="2"/>
      <c r="I78" s="2"/>
      <c r="J78" s="2"/>
      <c r="K78" s="2"/>
      <c r="L78" s="2"/>
      <c r="M78" s="2"/>
    </row>
    <row r="79" spans="1:13" x14ac:dyDescent="0.2">
      <c r="A79" s="2"/>
      <c r="B79" s="2"/>
      <c r="C79" s="2"/>
      <c r="D79" s="2"/>
      <c r="E79" s="2"/>
      <c r="F79" s="2"/>
      <c r="G79" s="2"/>
      <c r="H79" s="2"/>
      <c r="I79" s="2"/>
      <c r="J79" s="2"/>
      <c r="K79" s="2"/>
      <c r="L79" s="2"/>
      <c r="M79" s="2"/>
    </row>
    <row r="80" spans="1:13" x14ac:dyDescent="0.2">
      <c r="A80" s="2"/>
      <c r="B80" s="2"/>
      <c r="C80" s="2"/>
      <c r="D80" s="2"/>
      <c r="E80" s="2"/>
      <c r="F80" s="2"/>
      <c r="G80" s="2"/>
      <c r="H80" s="2"/>
      <c r="I80" s="2"/>
      <c r="J80" s="2"/>
      <c r="K80" s="2"/>
      <c r="L80" s="2"/>
      <c r="M80" s="2"/>
    </row>
    <row r="81" spans="1:13" x14ac:dyDescent="0.2">
      <c r="A81" s="2"/>
      <c r="B81" s="2"/>
      <c r="C81" s="2"/>
      <c r="D81" s="2"/>
      <c r="E81" s="2"/>
      <c r="F81" s="2"/>
      <c r="G81" s="2"/>
      <c r="H81" s="2"/>
      <c r="I81" s="2"/>
      <c r="J81" s="2"/>
      <c r="K81" s="2"/>
      <c r="L81" s="2"/>
      <c r="M81" s="2"/>
    </row>
    <row r="82" spans="1:13" x14ac:dyDescent="0.2">
      <c r="A82" s="2"/>
      <c r="B82" s="2"/>
      <c r="C82" s="2"/>
      <c r="D82" s="2"/>
      <c r="E82" s="2"/>
      <c r="F82" s="2"/>
      <c r="G82" s="2"/>
      <c r="H82" s="2"/>
      <c r="I82" s="2"/>
      <c r="J82" s="2"/>
      <c r="K82" s="2"/>
      <c r="L82" s="2"/>
      <c r="M82" s="2"/>
    </row>
    <row r="83" spans="1:13" x14ac:dyDescent="0.2">
      <c r="A83" s="2"/>
      <c r="B83" s="2"/>
      <c r="C83" s="2"/>
      <c r="D83" s="2"/>
      <c r="E83" s="2"/>
      <c r="F83" s="2"/>
      <c r="G83" s="2"/>
      <c r="H83" s="2"/>
      <c r="I83" s="2"/>
      <c r="J83" s="2"/>
      <c r="K83" s="2"/>
      <c r="L83" s="2"/>
      <c r="M83" s="2"/>
    </row>
    <row r="84" spans="1:13" x14ac:dyDescent="0.2">
      <c r="A84" s="2"/>
      <c r="B84" s="2"/>
      <c r="C84" s="2"/>
      <c r="D84" s="2"/>
      <c r="E84" s="2"/>
      <c r="F84" s="2"/>
      <c r="G84" s="2"/>
      <c r="H84" s="2"/>
      <c r="I84" s="2"/>
      <c r="J84" s="2"/>
      <c r="K84" s="2"/>
      <c r="L84" s="2"/>
      <c r="M84" s="2"/>
    </row>
    <row r="85" spans="1:13" x14ac:dyDescent="0.2">
      <c r="A85" s="2"/>
      <c r="B85" s="2"/>
      <c r="C85" s="2"/>
      <c r="D85" s="2"/>
      <c r="E85" s="2"/>
      <c r="F85" s="2"/>
      <c r="G85" s="2"/>
      <c r="H85" s="2"/>
      <c r="I85" s="2"/>
      <c r="J85" s="2"/>
      <c r="K85" s="2"/>
      <c r="L85" s="2"/>
      <c r="M85" s="2"/>
    </row>
    <row r="86" spans="1:13" x14ac:dyDescent="0.2">
      <c r="A86" s="2"/>
      <c r="B86" s="2"/>
      <c r="C86" s="2"/>
      <c r="D86" s="2"/>
      <c r="E86" s="2"/>
      <c r="F86" s="2"/>
      <c r="G86" s="2"/>
      <c r="H86" s="2"/>
      <c r="I86" s="2"/>
      <c r="J86" s="2"/>
      <c r="K86" s="2"/>
      <c r="L86" s="2"/>
      <c r="M86" s="2"/>
    </row>
    <row r="87" spans="1:13" x14ac:dyDescent="0.2">
      <c r="A87" s="2"/>
      <c r="B87" s="2"/>
      <c r="C87" s="2"/>
      <c r="D87" s="2"/>
      <c r="E87" s="2"/>
      <c r="F87" s="2"/>
      <c r="G87" s="2"/>
      <c r="H87" s="2"/>
      <c r="I87" s="2"/>
      <c r="J87" s="2"/>
      <c r="K87" s="2"/>
      <c r="L87" s="2"/>
      <c r="M87" s="2"/>
    </row>
  </sheetData>
  <printOptions horizontalCentered="1"/>
  <pageMargins left="0.25" right="0.25" top="1" bottom="1" header="0.5" footer="0.5"/>
  <pageSetup scale="90" orientation="portrait" horizontalDpi="720" verticalDpi="72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zoomScale="75" workbookViewId="0">
      <selection activeCell="A2" sqref="A2:XFD4"/>
    </sheetView>
  </sheetViews>
  <sheetFormatPr defaultRowHeight="12.75" x14ac:dyDescent="0.2"/>
  <cols>
    <col min="1" max="1" width="12.7109375" style="1" customWidth="1"/>
    <col min="2" max="2" width="10.7109375" style="1" customWidth="1"/>
    <col min="3" max="3" width="5.7109375" style="1" customWidth="1"/>
    <col min="4" max="4" width="10.7109375" style="1" customWidth="1"/>
    <col min="5" max="6" width="9.140625" style="1"/>
    <col min="7" max="7" width="5.7109375" style="1" customWidth="1"/>
    <col min="8" max="9" width="9.140625" style="1"/>
    <col min="10" max="10" width="6.7109375" style="1" customWidth="1"/>
    <col min="11" max="16384" width="9.140625" style="1"/>
  </cols>
  <sheetData>
    <row r="1" spans="1:13" x14ac:dyDescent="0.2">
      <c r="A1" s="8"/>
      <c r="B1" s="8"/>
      <c r="C1" s="8"/>
      <c r="D1" s="8"/>
      <c r="E1" s="8"/>
      <c r="F1" s="8"/>
      <c r="G1" s="8"/>
      <c r="H1" s="8"/>
      <c r="I1" s="8"/>
      <c r="J1" s="8"/>
      <c r="K1" s="8"/>
      <c r="L1" s="2"/>
      <c r="M1" s="2"/>
    </row>
    <row r="2" spans="1:13" ht="35.25" x14ac:dyDescent="0.5">
      <c r="A2" s="8"/>
      <c r="B2" s="8"/>
      <c r="C2" s="8"/>
      <c r="D2" s="8"/>
      <c r="E2" s="383" t="s">
        <v>284</v>
      </c>
      <c r="F2" s="8"/>
      <c r="G2" s="8"/>
      <c r="H2" s="8"/>
      <c r="I2" s="8"/>
      <c r="J2" s="8"/>
      <c r="K2" s="8"/>
      <c r="L2" s="2"/>
      <c r="M2" s="2"/>
    </row>
    <row r="3" spans="1:13" x14ac:dyDescent="0.2">
      <c r="A3" s="8"/>
      <c r="B3" s="11" t="s">
        <v>5</v>
      </c>
      <c r="C3" s="2"/>
      <c r="D3" s="8"/>
      <c r="E3" s="14"/>
      <c r="F3" s="13"/>
      <c r="G3" s="8"/>
      <c r="H3" s="11" t="s">
        <v>5</v>
      </c>
      <c r="I3" s="8"/>
      <c r="J3" s="8"/>
      <c r="K3" s="8"/>
      <c r="L3" s="2"/>
      <c r="M3" s="2"/>
    </row>
    <row r="4" spans="1:13" x14ac:dyDescent="0.2">
      <c r="A4" s="8"/>
      <c r="B4" s="8" t="s">
        <v>5</v>
      </c>
      <c r="C4" s="8" t="s">
        <v>5</v>
      </c>
      <c r="D4" s="8"/>
      <c r="E4" s="13"/>
      <c r="F4" s="13"/>
      <c r="G4" s="8"/>
      <c r="H4" s="8"/>
      <c r="I4" s="8"/>
      <c r="J4" s="8"/>
      <c r="K4" s="8"/>
      <c r="L4" s="2"/>
      <c r="M4" s="2"/>
    </row>
    <row r="5" spans="1:13" x14ac:dyDescent="0.2">
      <c r="A5" s="8"/>
      <c r="B5" s="118" t="s">
        <v>5</v>
      </c>
      <c r="C5" s="8"/>
      <c r="D5" s="8"/>
      <c r="E5" s="14" t="s">
        <v>5</v>
      </c>
      <c r="F5" s="13"/>
      <c r="G5" s="11" t="s">
        <v>73</v>
      </c>
      <c r="H5" s="2"/>
      <c r="I5" s="117">
        <f>B8</f>
        <v>14.2</v>
      </c>
      <c r="J5" s="8"/>
      <c r="K5" s="8"/>
      <c r="L5" s="2"/>
      <c r="M5" s="2"/>
    </row>
    <row r="6" spans="1:13" ht="13.5" thickBot="1" x14ac:dyDescent="0.25">
      <c r="A6" s="8"/>
      <c r="B6" s="92" t="s">
        <v>72</v>
      </c>
      <c r="C6" s="8"/>
      <c r="D6" s="8"/>
      <c r="E6" s="117" t="s">
        <v>71</v>
      </c>
      <c r="F6" s="90"/>
      <c r="G6" s="8"/>
      <c r="H6" s="11" t="s">
        <v>70</v>
      </c>
      <c r="I6" s="8"/>
      <c r="J6" s="8"/>
      <c r="K6" s="8"/>
      <c r="L6" s="2"/>
      <c r="M6" s="2"/>
    </row>
    <row r="7" spans="1:13" ht="14.25" thickTop="1" thickBot="1" x14ac:dyDescent="0.25">
      <c r="A7" s="11" t="s">
        <v>47</v>
      </c>
      <c r="B7" s="89" t="s">
        <v>69</v>
      </c>
      <c r="C7" s="8"/>
      <c r="D7" s="8"/>
      <c r="E7" s="29" t="s">
        <v>46</v>
      </c>
      <c r="F7" s="8" t="s">
        <v>45</v>
      </c>
      <c r="G7" s="8"/>
      <c r="H7" s="116" t="s">
        <v>44</v>
      </c>
      <c r="I7" s="115" t="s">
        <v>43</v>
      </c>
      <c r="J7" s="8"/>
      <c r="K7" s="8"/>
      <c r="L7" s="2"/>
      <c r="M7" s="2"/>
    </row>
    <row r="8" spans="1:13" ht="14.25" thickTop="1" thickBot="1" x14ac:dyDescent="0.25">
      <c r="A8" s="100" t="s">
        <v>5</v>
      </c>
      <c r="B8" s="64">
        <v>14.2</v>
      </c>
      <c r="C8" s="114" t="s">
        <v>42</v>
      </c>
      <c r="D8" s="113" t="s">
        <v>41</v>
      </c>
      <c r="E8" s="73">
        <f>936/B8</f>
        <v>65.91549295774648</v>
      </c>
      <c r="F8" s="73">
        <f t="shared" ref="F8:F13" si="0">12*E8</f>
        <v>790.9859154929577</v>
      </c>
      <c r="G8" s="108"/>
      <c r="H8" s="73">
        <f>984/B8</f>
        <v>69.295774647887328</v>
      </c>
      <c r="I8" s="73">
        <f t="shared" ref="I8:I13" si="1">12*H8</f>
        <v>831.54929577464793</v>
      </c>
      <c r="J8" s="105"/>
      <c r="K8" s="8"/>
      <c r="L8" s="2"/>
      <c r="M8" s="2"/>
    </row>
    <row r="9" spans="1:13" ht="13.5" thickTop="1" x14ac:dyDescent="0.2">
      <c r="A9" s="8"/>
      <c r="B9" s="112" t="s">
        <v>5</v>
      </c>
      <c r="C9" s="8"/>
      <c r="D9" s="107" t="s">
        <v>40</v>
      </c>
      <c r="E9" s="73">
        <f>E12+E11</f>
        <v>49.436619718309856</v>
      </c>
      <c r="F9" s="73">
        <f t="shared" si="0"/>
        <v>593.23943661971828</v>
      </c>
      <c r="G9" s="108"/>
      <c r="H9" s="73">
        <f>3*H12</f>
        <v>51.971830985915496</v>
      </c>
      <c r="I9" s="73">
        <f t="shared" si="1"/>
        <v>623.66197183098598</v>
      </c>
      <c r="J9" s="105"/>
      <c r="K9" s="8"/>
      <c r="L9" s="2"/>
      <c r="M9" s="2"/>
    </row>
    <row r="10" spans="1:13" x14ac:dyDescent="0.2">
      <c r="A10" s="8"/>
      <c r="B10" s="65" t="s">
        <v>68</v>
      </c>
      <c r="C10" s="8"/>
      <c r="D10" s="107" t="s">
        <v>39</v>
      </c>
      <c r="E10" s="73">
        <f>E13*5</f>
        <v>41.197183098591552</v>
      </c>
      <c r="F10" s="73">
        <f t="shared" si="0"/>
        <v>494.36619718309862</v>
      </c>
      <c r="G10" s="108"/>
      <c r="H10" s="73">
        <f>5*H13</f>
        <v>43.309859154929583</v>
      </c>
      <c r="I10" s="73">
        <f t="shared" si="1"/>
        <v>519.71830985915494</v>
      </c>
      <c r="J10" s="105"/>
      <c r="K10" s="8"/>
      <c r="L10" s="2"/>
      <c r="M10" s="2"/>
    </row>
    <row r="11" spans="1:13" ht="13.5" thickBot="1" x14ac:dyDescent="0.25">
      <c r="A11" s="8"/>
      <c r="B11" s="65" t="s">
        <v>63</v>
      </c>
      <c r="C11" s="8"/>
      <c r="D11" s="111" t="s">
        <v>38</v>
      </c>
      <c r="E11" s="109">
        <f>E8/2</f>
        <v>32.95774647887324</v>
      </c>
      <c r="F11" s="109">
        <f t="shared" si="0"/>
        <v>395.49295774647885</v>
      </c>
      <c r="G11" s="110"/>
      <c r="H11" s="109">
        <f>H8/2</f>
        <v>34.647887323943664</v>
      </c>
      <c r="I11" s="109">
        <f t="shared" si="1"/>
        <v>415.77464788732397</v>
      </c>
      <c r="J11" s="105"/>
      <c r="K11" s="8"/>
      <c r="L11" s="2"/>
      <c r="M11" s="2"/>
    </row>
    <row r="12" spans="1:13" ht="13.5" thickTop="1" x14ac:dyDescent="0.2">
      <c r="A12" s="8"/>
      <c r="B12" s="65" t="s">
        <v>67</v>
      </c>
      <c r="C12" s="8"/>
      <c r="D12" s="107" t="s">
        <v>37</v>
      </c>
      <c r="E12" s="73">
        <f>E8/4</f>
        <v>16.47887323943662</v>
      </c>
      <c r="F12" s="73">
        <f t="shared" si="0"/>
        <v>197.74647887323943</v>
      </c>
      <c r="G12" s="108"/>
      <c r="H12" s="73">
        <f>H11/2</f>
        <v>17.323943661971832</v>
      </c>
      <c r="I12" s="73">
        <f t="shared" si="1"/>
        <v>207.88732394366198</v>
      </c>
      <c r="J12" s="105"/>
      <c r="K12" s="8"/>
      <c r="L12" s="2"/>
      <c r="M12" s="2"/>
    </row>
    <row r="13" spans="1:13" x14ac:dyDescent="0.2">
      <c r="A13" s="8"/>
      <c r="B13" s="65" t="s">
        <v>66</v>
      </c>
      <c r="C13" s="8"/>
      <c r="D13" s="107" t="s">
        <v>36</v>
      </c>
      <c r="E13" s="73">
        <f>E8/8</f>
        <v>8.23943661971831</v>
      </c>
      <c r="F13" s="73">
        <f t="shared" si="0"/>
        <v>98.873239436619713</v>
      </c>
      <c r="G13" s="106"/>
      <c r="H13" s="73">
        <f>H12/2</f>
        <v>8.6619718309859159</v>
      </c>
      <c r="I13" s="73">
        <f t="shared" si="1"/>
        <v>103.94366197183099</v>
      </c>
      <c r="J13" s="105"/>
      <c r="K13" s="8"/>
      <c r="L13" s="2"/>
      <c r="M13" s="2"/>
    </row>
    <row r="14" spans="1:13" x14ac:dyDescent="0.2">
      <c r="A14" s="8"/>
      <c r="B14" s="65" t="s">
        <v>65</v>
      </c>
      <c r="C14" s="8"/>
      <c r="D14" s="11"/>
      <c r="E14" s="8"/>
      <c r="F14" s="8"/>
      <c r="G14" s="13" t="s">
        <v>64</v>
      </c>
      <c r="H14" s="27"/>
      <c r="I14" s="104"/>
      <c r="J14" s="8"/>
      <c r="K14" s="8"/>
      <c r="L14" s="2"/>
      <c r="M14" s="2"/>
    </row>
    <row r="15" spans="1:13" ht="13.5" thickBot="1" x14ac:dyDescent="0.25">
      <c r="A15" s="11" t="s">
        <v>63</v>
      </c>
      <c r="B15" s="65" t="s">
        <v>62</v>
      </c>
      <c r="C15" s="8"/>
      <c r="D15" s="11"/>
      <c r="E15" s="8"/>
      <c r="F15" s="8"/>
      <c r="G15" s="101" t="s">
        <v>61</v>
      </c>
      <c r="H15" s="100">
        <f>0.1*H8</f>
        <v>6.9295774647887329</v>
      </c>
      <c r="I15" s="99">
        <f t="shared" ref="I15:I20" si="2">12*H15</f>
        <v>83.154929577464799</v>
      </c>
      <c r="J15" s="8"/>
      <c r="K15" s="8"/>
      <c r="L15" s="2"/>
      <c r="M15" s="2"/>
    </row>
    <row r="16" spans="1:13" ht="14.25" thickTop="1" thickBot="1" x14ac:dyDescent="0.25">
      <c r="A16" s="8"/>
      <c r="B16" s="64">
        <v>0.89</v>
      </c>
      <c r="C16" s="8"/>
      <c r="D16" s="8"/>
      <c r="E16" s="8" t="s">
        <v>5</v>
      </c>
      <c r="F16" s="8"/>
      <c r="G16" s="101" t="s">
        <v>60</v>
      </c>
      <c r="H16" s="21">
        <f>0.15*H8</f>
        <v>10.394366197183098</v>
      </c>
      <c r="I16" s="102">
        <f t="shared" si="2"/>
        <v>124.73239436619718</v>
      </c>
      <c r="J16" s="8"/>
      <c r="K16" s="8"/>
      <c r="L16" s="2"/>
      <c r="M16" s="2"/>
    </row>
    <row r="17" spans="1:13" ht="14.25" thickTop="1" thickBot="1" x14ac:dyDescent="0.25">
      <c r="A17" s="8"/>
      <c r="B17" s="103" t="s">
        <v>59</v>
      </c>
      <c r="C17" s="103"/>
      <c r="D17" s="103"/>
      <c r="E17" s="8"/>
      <c r="F17" s="8"/>
      <c r="G17" s="101" t="s">
        <v>58</v>
      </c>
      <c r="H17" s="21">
        <f>0.2*H8</f>
        <v>13.859154929577466</v>
      </c>
      <c r="I17" s="102">
        <f t="shared" si="2"/>
        <v>166.3098591549296</v>
      </c>
      <c r="J17" s="8"/>
      <c r="K17" s="8"/>
      <c r="L17" s="2"/>
      <c r="M17" s="2"/>
    </row>
    <row r="18" spans="1:13" ht="14.25" thickTop="1" thickBot="1" x14ac:dyDescent="0.25">
      <c r="A18" s="60" t="s">
        <v>31</v>
      </c>
      <c r="B18" s="58"/>
      <c r="C18" s="57"/>
      <c r="D18" s="8"/>
      <c r="E18" s="8"/>
      <c r="F18" s="8"/>
      <c r="G18" s="101" t="s">
        <v>57</v>
      </c>
      <c r="H18" s="100">
        <f>0.3*H8</f>
        <v>20.788732394366196</v>
      </c>
      <c r="I18" s="99">
        <f t="shared" si="2"/>
        <v>249.46478873239437</v>
      </c>
      <c r="J18" s="8"/>
      <c r="K18" s="8"/>
      <c r="L18" s="2"/>
      <c r="M18" s="2"/>
    </row>
    <row r="19" spans="1:13" ht="14.25" thickTop="1" thickBot="1" x14ac:dyDescent="0.25">
      <c r="A19" s="59" t="s">
        <v>30</v>
      </c>
      <c r="B19" s="58"/>
      <c r="C19" s="57"/>
      <c r="D19" s="8"/>
      <c r="E19" s="8"/>
      <c r="F19" s="8"/>
      <c r="G19" s="101" t="s">
        <v>56</v>
      </c>
      <c r="H19" s="100">
        <f>0.4*H8</f>
        <v>27.718309859154932</v>
      </c>
      <c r="I19" s="99">
        <f t="shared" si="2"/>
        <v>332.61971830985919</v>
      </c>
      <c r="J19" s="8"/>
      <c r="K19" s="8"/>
      <c r="L19" s="2"/>
      <c r="M19" s="2"/>
    </row>
    <row r="20" spans="1:13" ht="14.25" thickTop="1" thickBot="1" x14ac:dyDescent="0.25">
      <c r="A20" s="56" t="s">
        <v>5</v>
      </c>
      <c r="B20" s="44"/>
      <c r="C20" s="55"/>
      <c r="D20" s="8"/>
      <c r="E20" s="8"/>
      <c r="F20" s="8"/>
      <c r="G20" s="98" t="s">
        <v>55</v>
      </c>
      <c r="H20" s="97">
        <f>0.6*H8</f>
        <v>41.577464788732392</v>
      </c>
      <c r="I20" s="96">
        <f t="shared" si="2"/>
        <v>498.92957746478874</v>
      </c>
      <c r="J20" s="8"/>
      <c r="K20" s="8"/>
      <c r="L20" s="2"/>
      <c r="M20" s="2"/>
    </row>
    <row r="21" spans="1:13" ht="14.25" thickTop="1" thickBot="1" x14ac:dyDescent="0.25">
      <c r="A21" s="45" t="s">
        <v>29</v>
      </c>
      <c r="B21" s="44"/>
      <c r="C21" s="43" t="s">
        <v>28</v>
      </c>
      <c r="D21" s="8"/>
      <c r="E21" s="8"/>
      <c r="F21" s="8"/>
      <c r="G21" s="54" t="s">
        <v>5</v>
      </c>
      <c r="H21" s="53" t="s">
        <v>5</v>
      </c>
      <c r="I21" s="8"/>
      <c r="J21" s="8"/>
      <c r="K21" s="8"/>
      <c r="L21" s="2"/>
      <c r="M21" s="2"/>
    </row>
    <row r="22" spans="1:13" ht="13.5" thickTop="1" x14ac:dyDescent="0.2">
      <c r="A22" s="52" t="s">
        <v>23</v>
      </c>
      <c r="B22" s="51"/>
      <c r="C22" s="50" t="s">
        <v>27</v>
      </c>
      <c r="D22" s="8" t="s">
        <v>5</v>
      </c>
      <c r="E22" s="8" t="s">
        <v>5</v>
      </c>
      <c r="F22" s="49"/>
      <c r="G22" s="48" t="s">
        <v>26</v>
      </c>
      <c r="H22" s="47"/>
      <c r="I22" s="47"/>
      <c r="J22" s="47"/>
      <c r="K22" s="46"/>
      <c r="L22" s="2"/>
      <c r="M22" s="2"/>
    </row>
    <row r="23" spans="1:13" ht="13.5" thickBot="1" x14ac:dyDescent="0.25">
      <c r="A23" s="45" t="s">
        <v>23</v>
      </c>
      <c r="B23" s="44"/>
      <c r="C23" s="43" t="s">
        <v>25</v>
      </c>
      <c r="D23" s="13"/>
      <c r="E23" s="8" t="s">
        <v>5</v>
      </c>
      <c r="F23" s="16"/>
      <c r="G23" s="42" t="s">
        <v>24</v>
      </c>
      <c r="H23" s="41"/>
      <c r="I23" s="41"/>
      <c r="J23" s="41"/>
      <c r="K23" s="40"/>
      <c r="L23" s="2"/>
      <c r="M23" s="2"/>
    </row>
    <row r="24" spans="1:13" ht="14.25" thickTop="1" thickBot="1" x14ac:dyDescent="0.25">
      <c r="A24" s="39" t="s">
        <v>23</v>
      </c>
      <c r="B24" s="38"/>
      <c r="C24" s="37" t="s">
        <v>22</v>
      </c>
      <c r="D24" s="27" t="s">
        <v>5</v>
      </c>
      <c r="E24" s="2"/>
      <c r="F24" s="3"/>
      <c r="G24" s="2"/>
      <c r="H24" s="8"/>
      <c r="I24" s="8"/>
      <c r="J24" s="8"/>
      <c r="K24" s="8"/>
      <c r="L24" s="2"/>
      <c r="M24" s="2"/>
    </row>
    <row r="25" spans="1:13" ht="13.5" thickTop="1" x14ac:dyDescent="0.2">
      <c r="A25" s="8"/>
      <c r="B25" s="8"/>
      <c r="C25" s="13"/>
      <c r="D25" s="13"/>
      <c r="E25" s="8" t="s">
        <v>5</v>
      </c>
      <c r="F25" s="16"/>
      <c r="G25" s="8"/>
      <c r="H25" s="11" t="s">
        <v>54</v>
      </c>
      <c r="I25" s="8"/>
      <c r="J25" s="8"/>
      <c r="K25" s="8"/>
      <c r="L25" s="2"/>
      <c r="M25" s="2"/>
    </row>
    <row r="26" spans="1:13" x14ac:dyDescent="0.2">
      <c r="A26" s="32" t="s">
        <v>20</v>
      </c>
      <c r="B26" s="8"/>
      <c r="C26" s="13"/>
      <c r="D26" s="13"/>
      <c r="E26" s="8"/>
      <c r="F26" s="12" t="s">
        <v>5</v>
      </c>
      <c r="G26" s="8"/>
      <c r="H26" s="91">
        <f>B8</f>
        <v>14.2</v>
      </c>
      <c r="I26" s="11" t="s">
        <v>19</v>
      </c>
      <c r="J26" s="8"/>
      <c r="K26" s="8"/>
      <c r="L26" s="2"/>
      <c r="M26" s="2"/>
    </row>
    <row r="27" spans="1:13" x14ac:dyDescent="0.2">
      <c r="A27" s="32" t="s">
        <v>18</v>
      </c>
      <c r="B27" s="8"/>
      <c r="C27" s="13"/>
      <c r="D27" s="13"/>
      <c r="E27" s="8"/>
      <c r="F27" s="9" t="s">
        <v>3</v>
      </c>
      <c r="G27" s="35"/>
      <c r="H27" s="8"/>
      <c r="I27" s="8"/>
      <c r="J27" s="8"/>
      <c r="K27" s="8"/>
      <c r="L27" s="2"/>
      <c r="M27" s="2"/>
    </row>
    <row r="28" spans="1:13" x14ac:dyDescent="0.2">
      <c r="A28" s="32" t="s">
        <v>53</v>
      </c>
      <c r="B28" s="8"/>
      <c r="C28" s="13"/>
      <c r="D28" s="2"/>
      <c r="E28" s="8"/>
      <c r="F28" s="34">
        <f>F11</f>
        <v>395.49295774647885</v>
      </c>
      <c r="G28" s="33" t="s">
        <v>2</v>
      </c>
      <c r="H28" s="8"/>
      <c r="I28" s="8"/>
      <c r="J28" s="8"/>
      <c r="K28" s="8"/>
      <c r="L28" s="2"/>
      <c r="M28" s="2"/>
    </row>
    <row r="29" spans="1:13" x14ac:dyDescent="0.2">
      <c r="A29" s="32" t="s">
        <v>52</v>
      </c>
      <c r="B29" s="8"/>
      <c r="C29" s="13"/>
      <c r="D29" s="13"/>
      <c r="E29" s="8"/>
      <c r="F29" s="31" t="s">
        <v>1</v>
      </c>
      <c r="G29" s="8" t="s">
        <v>5</v>
      </c>
      <c r="H29" s="8"/>
      <c r="I29" s="8"/>
      <c r="J29" s="8"/>
      <c r="K29" s="8"/>
      <c r="L29" s="2"/>
      <c r="M29" s="2"/>
    </row>
    <row r="30" spans="1:13" x14ac:dyDescent="0.2">
      <c r="A30" s="30" t="s">
        <v>5</v>
      </c>
      <c r="B30" s="8"/>
      <c r="C30" s="22" t="s">
        <v>14</v>
      </c>
      <c r="D30" s="13"/>
      <c r="E30" s="8"/>
      <c r="F30" s="31">
        <f>F28/12</f>
        <v>32.95774647887324</v>
      </c>
      <c r="G30" s="11" t="s">
        <v>0</v>
      </c>
      <c r="H30" s="11" t="s">
        <v>5</v>
      </c>
      <c r="I30" s="8"/>
      <c r="J30" s="8"/>
      <c r="K30" s="8"/>
      <c r="L30" s="2"/>
      <c r="M30" s="2"/>
    </row>
    <row r="31" spans="1:13" x14ac:dyDescent="0.2">
      <c r="A31" s="30" t="s">
        <v>5</v>
      </c>
      <c r="B31" s="8"/>
      <c r="C31" s="11" t="s">
        <v>5</v>
      </c>
      <c r="D31" s="13"/>
      <c r="E31" s="8"/>
      <c r="F31" s="16"/>
      <c r="G31" s="8"/>
      <c r="H31" s="29"/>
      <c r="I31" s="8"/>
      <c r="J31" s="8"/>
      <c r="K31" s="8"/>
      <c r="L31" s="2"/>
      <c r="M31" s="2"/>
    </row>
    <row r="32" spans="1:13" x14ac:dyDescent="0.2">
      <c r="A32" s="8" t="s">
        <v>5</v>
      </c>
      <c r="B32" s="8"/>
      <c r="C32" s="13"/>
      <c r="D32" s="14" t="s">
        <v>13</v>
      </c>
      <c r="E32" s="8"/>
      <c r="F32" s="16"/>
      <c r="G32" s="8"/>
      <c r="H32" s="8"/>
      <c r="I32" s="8"/>
      <c r="J32" s="8"/>
      <c r="K32" s="8"/>
      <c r="L32" s="2"/>
      <c r="M32" s="2"/>
    </row>
    <row r="33" spans="1:13" x14ac:dyDescent="0.2">
      <c r="A33" s="8" t="s">
        <v>5</v>
      </c>
      <c r="B33" s="2"/>
      <c r="C33" s="13"/>
      <c r="D33" s="28" t="s">
        <v>12</v>
      </c>
      <c r="E33" s="8"/>
      <c r="F33" s="16"/>
      <c r="G33" s="11" t="s">
        <v>5</v>
      </c>
      <c r="H33" s="8"/>
      <c r="I33" s="8"/>
      <c r="J33" s="8"/>
      <c r="K33" s="8"/>
      <c r="L33" s="2"/>
      <c r="M33" s="2"/>
    </row>
    <row r="34" spans="1:13" x14ac:dyDescent="0.2">
      <c r="A34" s="8" t="s">
        <v>5</v>
      </c>
      <c r="B34" s="11" t="s">
        <v>5</v>
      </c>
      <c r="C34" s="13"/>
      <c r="D34" s="18" t="s">
        <v>11</v>
      </c>
      <c r="E34" s="8"/>
      <c r="F34" s="16"/>
      <c r="G34" s="8"/>
      <c r="I34" s="15" t="s">
        <v>5</v>
      </c>
      <c r="J34" s="8" t="s">
        <v>5</v>
      </c>
      <c r="K34" s="27" t="s">
        <v>5</v>
      </c>
      <c r="L34" s="2"/>
      <c r="M34" s="2"/>
    </row>
    <row r="35" spans="1:13" ht="4.3499999999999996" customHeight="1" thickBot="1" x14ac:dyDescent="0.25">
      <c r="A35" s="13"/>
      <c r="B35" s="25"/>
      <c r="C35" s="24"/>
      <c r="D35" s="24"/>
      <c r="E35" s="26"/>
      <c r="F35" s="16"/>
      <c r="G35" s="13"/>
      <c r="H35" s="13"/>
      <c r="I35" s="13"/>
      <c r="J35" s="13"/>
      <c r="K35" s="13"/>
      <c r="L35" s="2"/>
      <c r="M35" s="2"/>
    </row>
    <row r="36" spans="1:13" ht="7.35" customHeight="1" thickTop="1" thickBot="1" x14ac:dyDescent="0.25">
      <c r="A36" s="8"/>
      <c r="B36" s="13"/>
      <c r="C36" s="25"/>
      <c r="D36" s="24"/>
      <c r="E36" s="24"/>
      <c r="F36" s="23"/>
      <c r="G36" s="23"/>
      <c r="H36" s="23"/>
      <c r="I36" s="23"/>
      <c r="J36" s="23"/>
      <c r="K36" s="23"/>
      <c r="L36" s="2"/>
      <c r="M36" s="2"/>
    </row>
    <row r="37" spans="1:13" ht="4.5" customHeight="1" thickTop="1" x14ac:dyDescent="0.2">
      <c r="A37" s="8"/>
      <c r="B37" s="8"/>
      <c r="C37" s="13"/>
      <c r="D37" s="13"/>
      <c r="E37" s="8"/>
      <c r="F37" s="16"/>
      <c r="G37" s="8"/>
      <c r="H37" s="8"/>
      <c r="I37" s="8"/>
      <c r="J37" s="8"/>
      <c r="K37" s="8"/>
      <c r="L37" s="2"/>
      <c r="M37" s="2"/>
    </row>
    <row r="38" spans="1:13" x14ac:dyDescent="0.2">
      <c r="A38" s="8"/>
      <c r="B38" s="22" t="s">
        <v>10</v>
      </c>
      <c r="C38" s="16"/>
      <c r="D38" s="21">
        <f>I12*B16</f>
        <v>185.01971830985917</v>
      </c>
      <c r="E38" s="20"/>
      <c r="F38" s="16"/>
      <c r="H38" s="15"/>
      <c r="I38" s="8"/>
      <c r="J38" s="27"/>
      <c r="K38" s="13"/>
      <c r="L38" s="2"/>
      <c r="M38" s="2"/>
    </row>
    <row r="39" spans="1:13" x14ac:dyDescent="0.2">
      <c r="A39" s="8"/>
      <c r="B39" s="11" t="s">
        <v>9</v>
      </c>
      <c r="C39" s="13"/>
      <c r="D39" s="18" t="s">
        <v>2</v>
      </c>
      <c r="E39" s="8"/>
      <c r="F39" s="9" t="s">
        <v>5</v>
      </c>
      <c r="G39" s="8"/>
      <c r="H39" s="17" t="s">
        <v>5</v>
      </c>
      <c r="I39" s="8"/>
      <c r="J39" s="8"/>
      <c r="K39" s="8"/>
      <c r="L39" s="2"/>
      <c r="M39" s="2"/>
    </row>
    <row r="40" spans="1:13" x14ac:dyDescent="0.2">
      <c r="A40" s="8"/>
      <c r="B40" s="8"/>
      <c r="C40" s="13"/>
      <c r="D40" s="13"/>
      <c r="E40" s="8"/>
      <c r="F40" s="16"/>
      <c r="G40" s="8"/>
      <c r="H40" s="8"/>
      <c r="I40" s="8"/>
      <c r="J40" s="8"/>
      <c r="K40" s="8"/>
      <c r="L40" s="2"/>
      <c r="M40" s="2"/>
    </row>
    <row r="41" spans="1:13" x14ac:dyDescent="0.2">
      <c r="A41" s="8"/>
      <c r="B41" s="8"/>
      <c r="C41" s="14" t="s">
        <v>8</v>
      </c>
      <c r="D41" s="13"/>
      <c r="E41" s="8"/>
      <c r="F41" s="16"/>
      <c r="G41" s="8"/>
      <c r="H41" s="14" t="s">
        <v>5</v>
      </c>
      <c r="I41" s="8"/>
      <c r="J41" s="8"/>
      <c r="K41" s="8"/>
      <c r="L41" s="2"/>
      <c r="M41" s="2"/>
    </row>
    <row r="42" spans="1:13" x14ac:dyDescent="0.2">
      <c r="A42" s="8"/>
      <c r="B42" s="15" t="s">
        <v>7</v>
      </c>
      <c r="C42" s="14">
        <f>D38*0.16</f>
        <v>29.603154929577467</v>
      </c>
      <c r="D42" s="13" t="s">
        <v>6</v>
      </c>
      <c r="E42" s="8"/>
      <c r="F42" s="12" t="s">
        <v>5</v>
      </c>
      <c r="G42" s="8" t="s">
        <v>5</v>
      </c>
      <c r="H42" s="11" t="s">
        <v>5</v>
      </c>
      <c r="I42" s="8"/>
      <c r="J42" s="8"/>
      <c r="K42" s="8"/>
      <c r="L42" s="2"/>
      <c r="M42" s="2"/>
    </row>
    <row r="43" spans="1:13" x14ac:dyDescent="0.2">
      <c r="A43" s="8"/>
      <c r="B43" s="10" t="s">
        <v>4</v>
      </c>
      <c r="C43" s="8"/>
      <c r="E43" s="8"/>
      <c r="F43" s="9" t="s">
        <v>3</v>
      </c>
      <c r="H43" s="8"/>
      <c r="I43" s="8"/>
      <c r="J43" s="8"/>
      <c r="K43" s="8"/>
      <c r="L43" s="2"/>
      <c r="M43" s="2"/>
    </row>
    <row r="44" spans="1:13" x14ac:dyDescent="0.2">
      <c r="A44" s="2"/>
      <c r="B44" s="2"/>
      <c r="C44" s="2"/>
      <c r="D44" s="2"/>
      <c r="E44" s="2"/>
      <c r="F44" s="7">
        <f>F11</f>
        <v>395.49295774647885</v>
      </c>
      <c r="G44" s="4" t="s">
        <v>2</v>
      </c>
      <c r="H44" s="2"/>
      <c r="I44" s="2"/>
      <c r="J44" s="2"/>
      <c r="K44" s="2"/>
      <c r="L44" s="2"/>
      <c r="M44" s="2"/>
    </row>
    <row r="45" spans="1:13" x14ac:dyDescent="0.2">
      <c r="A45" s="2"/>
      <c r="B45" s="2"/>
      <c r="C45" s="2"/>
      <c r="D45" s="2"/>
      <c r="E45" s="2"/>
      <c r="F45" s="6" t="s">
        <v>1</v>
      </c>
      <c r="G45" s="4"/>
      <c r="H45" s="2"/>
      <c r="I45" s="2"/>
      <c r="J45" s="2"/>
      <c r="K45" s="2"/>
      <c r="L45" s="2"/>
      <c r="M45" s="2"/>
    </row>
    <row r="46" spans="1:13" x14ac:dyDescent="0.2">
      <c r="A46" s="2"/>
      <c r="B46" s="2"/>
      <c r="C46" s="2"/>
      <c r="D46" s="2"/>
      <c r="E46" s="2"/>
      <c r="F46" s="5">
        <f>F44/12</f>
        <v>32.95774647887324</v>
      </c>
      <c r="G46" s="4" t="s">
        <v>0</v>
      </c>
      <c r="H46" s="2"/>
      <c r="I46" s="2"/>
      <c r="J46" s="2"/>
      <c r="K46" s="2"/>
      <c r="L46" s="2"/>
      <c r="M46" s="2"/>
    </row>
    <row r="47" spans="1:13" x14ac:dyDescent="0.2">
      <c r="A47" s="2"/>
      <c r="B47" s="2"/>
      <c r="C47" s="2"/>
      <c r="D47" s="2"/>
      <c r="E47" s="2"/>
      <c r="F47" s="3"/>
      <c r="G47" s="2"/>
      <c r="H47" s="2"/>
      <c r="I47" s="2"/>
      <c r="J47" s="2"/>
      <c r="K47" s="2"/>
      <c r="L47" s="2"/>
      <c r="M47" s="2"/>
    </row>
    <row r="48" spans="1:13" x14ac:dyDescent="0.2">
      <c r="A48" s="2"/>
      <c r="B48" s="2"/>
      <c r="C48" s="2"/>
      <c r="D48" s="2"/>
      <c r="E48" s="2"/>
      <c r="F48" s="3"/>
      <c r="G48" s="2"/>
      <c r="H48" s="2"/>
      <c r="I48" s="2"/>
      <c r="J48" s="2"/>
      <c r="K48" s="2"/>
      <c r="L48" s="2"/>
      <c r="M48" s="2"/>
    </row>
    <row r="49" spans="1:13" x14ac:dyDescent="0.2">
      <c r="A49" s="2"/>
      <c r="B49" s="2"/>
      <c r="C49" s="2"/>
      <c r="D49" s="2"/>
      <c r="E49" s="2"/>
      <c r="F49" s="3"/>
      <c r="G49" s="2"/>
      <c r="H49" s="2"/>
      <c r="I49" s="2"/>
      <c r="J49" s="2"/>
      <c r="K49" s="2"/>
      <c r="L49" s="2"/>
      <c r="M49" s="2"/>
    </row>
    <row r="50" spans="1:13" x14ac:dyDescent="0.2">
      <c r="A50" s="2"/>
      <c r="B50" s="2"/>
      <c r="C50" s="2"/>
      <c r="D50" s="2"/>
      <c r="E50" s="2"/>
      <c r="F50" s="3"/>
      <c r="G50" s="2"/>
      <c r="H50" s="2"/>
      <c r="I50" s="2"/>
      <c r="J50" s="2"/>
      <c r="K50" s="2"/>
      <c r="L50" s="2"/>
      <c r="M50" s="2"/>
    </row>
    <row r="51" spans="1:13" x14ac:dyDescent="0.2">
      <c r="A51" s="2"/>
      <c r="B51" s="2"/>
      <c r="C51" s="2"/>
      <c r="D51" s="2"/>
      <c r="E51" s="2"/>
      <c r="F51" s="2"/>
      <c r="G51" s="2"/>
      <c r="H51" s="2"/>
      <c r="I51" s="2"/>
      <c r="J51" s="2"/>
      <c r="K51" s="2"/>
      <c r="L51" s="2"/>
      <c r="M51" s="2"/>
    </row>
    <row r="52" spans="1:13" x14ac:dyDescent="0.2">
      <c r="A52" s="2"/>
      <c r="B52" s="2"/>
      <c r="C52" s="2"/>
      <c r="D52" s="2"/>
      <c r="E52" s="2"/>
      <c r="F52" s="2"/>
      <c r="G52" s="2"/>
      <c r="H52" s="2"/>
      <c r="I52" s="2"/>
      <c r="J52" s="2"/>
      <c r="K52" s="2"/>
      <c r="L52" s="2"/>
      <c r="M52" s="2"/>
    </row>
    <row r="53" spans="1:13" x14ac:dyDescent="0.2">
      <c r="A53" s="2"/>
      <c r="B53" s="2"/>
      <c r="C53" s="2"/>
      <c r="D53" s="2"/>
      <c r="E53" s="2"/>
      <c r="F53" s="2"/>
      <c r="G53" s="2"/>
      <c r="H53" s="2"/>
      <c r="I53" s="2"/>
      <c r="J53" s="2"/>
      <c r="K53" s="2"/>
      <c r="L53" s="2"/>
      <c r="M53" s="2"/>
    </row>
    <row r="54" spans="1:13" x14ac:dyDescent="0.2">
      <c r="A54" s="2"/>
      <c r="B54" s="2"/>
      <c r="C54" s="2"/>
      <c r="D54" s="2"/>
      <c r="E54" s="2"/>
      <c r="F54" s="2"/>
      <c r="G54" s="2"/>
      <c r="H54" s="2"/>
      <c r="I54" s="2"/>
      <c r="J54" s="2"/>
      <c r="K54" s="2"/>
      <c r="L54" s="2"/>
      <c r="M54" s="2"/>
    </row>
    <row r="55" spans="1:13" x14ac:dyDescent="0.2">
      <c r="A55" s="2"/>
      <c r="B55" s="2"/>
      <c r="C55" s="2"/>
      <c r="D55" s="2"/>
      <c r="E55" s="2"/>
      <c r="F55" s="2"/>
      <c r="G55" s="2"/>
      <c r="H55" s="2"/>
      <c r="I55" s="2"/>
      <c r="J55" s="2"/>
      <c r="K55" s="2"/>
      <c r="L55" s="2"/>
      <c r="M55" s="2"/>
    </row>
    <row r="56" spans="1:13" x14ac:dyDescent="0.2">
      <c r="A56" s="2"/>
      <c r="B56" s="2"/>
      <c r="C56" s="2"/>
      <c r="D56" s="2"/>
      <c r="E56" s="2"/>
      <c r="F56" s="2"/>
      <c r="G56" s="2"/>
      <c r="H56" s="2"/>
      <c r="I56" s="2"/>
      <c r="J56" s="2"/>
      <c r="K56" s="2"/>
      <c r="L56" s="2"/>
      <c r="M56" s="2"/>
    </row>
    <row r="57" spans="1:13" x14ac:dyDescent="0.2">
      <c r="A57" s="2"/>
      <c r="B57" s="2"/>
      <c r="C57" s="2"/>
      <c r="D57" s="2"/>
      <c r="E57" s="2"/>
      <c r="F57" s="2"/>
      <c r="G57" s="2"/>
      <c r="H57" s="2"/>
      <c r="I57" s="2"/>
      <c r="J57" s="2"/>
      <c r="K57" s="2"/>
      <c r="L57" s="2"/>
      <c r="M57" s="2"/>
    </row>
    <row r="58" spans="1:13" x14ac:dyDescent="0.2">
      <c r="A58" s="2"/>
      <c r="B58" s="2"/>
      <c r="C58" s="2"/>
      <c r="D58" s="2"/>
      <c r="E58" s="2"/>
      <c r="F58" s="2"/>
      <c r="G58" s="2"/>
      <c r="H58" s="2"/>
      <c r="I58" s="2"/>
      <c r="J58" s="2"/>
      <c r="K58" s="2"/>
      <c r="L58" s="2"/>
      <c r="M58" s="2"/>
    </row>
    <row r="59" spans="1:13" x14ac:dyDescent="0.2">
      <c r="A59" s="2"/>
      <c r="B59" s="2"/>
      <c r="C59" s="2"/>
      <c r="D59" s="2"/>
      <c r="E59" s="2"/>
      <c r="F59" s="2"/>
      <c r="G59" s="2"/>
      <c r="H59" s="2"/>
      <c r="I59" s="2"/>
      <c r="J59" s="2"/>
      <c r="K59" s="2"/>
      <c r="L59" s="2"/>
      <c r="M59" s="2"/>
    </row>
    <row r="60" spans="1:13" x14ac:dyDescent="0.2">
      <c r="A60" s="2"/>
      <c r="B60" s="2"/>
      <c r="C60" s="2"/>
      <c r="D60" s="2"/>
      <c r="E60" s="2"/>
      <c r="F60" s="2"/>
      <c r="G60" s="2"/>
      <c r="H60" s="2"/>
      <c r="I60" s="2"/>
      <c r="J60" s="2"/>
      <c r="K60" s="2"/>
      <c r="L60" s="2"/>
      <c r="M60" s="2"/>
    </row>
    <row r="61" spans="1:13" x14ac:dyDescent="0.2">
      <c r="A61" s="2"/>
      <c r="B61" s="2"/>
      <c r="C61" s="2"/>
      <c r="D61" s="2"/>
      <c r="E61" s="2"/>
      <c r="F61" s="2"/>
      <c r="G61" s="2"/>
      <c r="H61" s="2"/>
      <c r="I61" s="2"/>
      <c r="J61" s="2"/>
      <c r="K61" s="2"/>
      <c r="L61" s="2"/>
      <c r="M61" s="2"/>
    </row>
    <row r="62" spans="1:13" x14ac:dyDescent="0.2">
      <c r="A62" s="2"/>
      <c r="B62" s="2"/>
      <c r="C62" s="2"/>
      <c r="D62" s="2"/>
      <c r="E62" s="2"/>
      <c r="F62" s="2"/>
      <c r="G62" s="2"/>
      <c r="H62" s="2"/>
      <c r="I62" s="2"/>
      <c r="J62" s="2"/>
      <c r="K62" s="2"/>
      <c r="L62" s="2"/>
      <c r="M62" s="2"/>
    </row>
    <row r="63" spans="1:13" x14ac:dyDescent="0.2">
      <c r="A63" s="2"/>
      <c r="B63" s="2"/>
      <c r="C63" s="2"/>
      <c r="D63" s="2"/>
      <c r="E63" s="2"/>
      <c r="F63" s="2"/>
      <c r="G63" s="2"/>
      <c r="H63" s="2"/>
      <c r="I63" s="2"/>
      <c r="J63" s="2"/>
      <c r="K63" s="2"/>
      <c r="L63" s="2"/>
      <c r="M63" s="2"/>
    </row>
    <row r="64" spans="1:13" x14ac:dyDescent="0.2">
      <c r="A64" s="2"/>
      <c r="B64" s="2"/>
      <c r="C64" s="2"/>
      <c r="D64" s="2"/>
      <c r="E64" s="2"/>
      <c r="F64" s="2"/>
      <c r="G64" s="2"/>
      <c r="H64" s="2"/>
      <c r="I64" s="2"/>
      <c r="J64" s="2"/>
      <c r="K64" s="2"/>
      <c r="L64" s="2"/>
      <c r="M64" s="2"/>
    </row>
    <row r="65" spans="1:13" x14ac:dyDescent="0.2">
      <c r="A65" s="2"/>
      <c r="B65" s="2"/>
      <c r="C65" s="2"/>
      <c r="D65" s="2"/>
      <c r="E65" s="2"/>
      <c r="F65" s="2"/>
      <c r="G65" s="2"/>
      <c r="H65" s="2"/>
      <c r="I65" s="2"/>
      <c r="J65" s="2"/>
      <c r="K65" s="2"/>
      <c r="L65" s="2"/>
      <c r="M65" s="2"/>
    </row>
    <row r="66" spans="1:13" x14ac:dyDescent="0.2">
      <c r="A66" s="2"/>
      <c r="B66" s="2"/>
      <c r="C66" s="2"/>
      <c r="D66" s="2"/>
      <c r="E66" s="2"/>
      <c r="F66" s="2"/>
      <c r="G66" s="2"/>
      <c r="H66" s="2"/>
      <c r="I66" s="2"/>
      <c r="J66" s="2"/>
      <c r="K66" s="2"/>
      <c r="L66" s="2"/>
      <c r="M66" s="2"/>
    </row>
    <row r="67" spans="1:13" x14ac:dyDescent="0.2">
      <c r="A67" s="2"/>
      <c r="B67" s="2"/>
      <c r="C67" s="2"/>
      <c r="D67" s="2"/>
      <c r="E67" s="2"/>
      <c r="F67" s="2"/>
      <c r="G67" s="2"/>
      <c r="H67" s="2"/>
      <c r="I67" s="2"/>
      <c r="J67" s="2"/>
      <c r="K67" s="2"/>
      <c r="L67" s="2"/>
      <c r="M67" s="2"/>
    </row>
    <row r="68" spans="1:13" x14ac:dyDescent="0.2">
      <c r="A68" s="2"/>
      <c r="B68" s="2"/>
      <c r="C68" s="2"/>
      <c r="D68" s="2"/>
      <c r="E68" s="2"/>
      <c r="F68" s="2"/>
      <c r="G68" s="2"/>
      <c r="H68" s="2"/>
      <c r="I68" s="2"/>
      <c r="J68" s="2"/>
      <c r="K68" s="2"/>
      <c r="L68" s="2"/>
      <c r="M68" s="2"/>
    </row>
    <row r="69" spans="1:13" x14ac:dyDescent="0.2">
      <c r="A69" s="2"/>
      <c r="B69" s="2"/>
      <c r="C69" s="2"/>
      <c r="D69" s="2"/>
      <c r="E69" s="2"/>
      <c r="F69" s="2"/>
      <c r="G69" s="2"/>
      <c r="H69" s="2"/>
      <c r="I69" s="2"/>
      <c r="J69" s="2"/>
      <c r="K69" s="2"/>
      <c r="L69" s="2"/>
      <c r="M69" s="2"/>
    </row>
    <row r="70" spans="1:13" x14ac:dyDescent="0.2">
      <c r="A70" s="2"/>
      <c r="B70" s="2"/>
      <c r="C70" s="2"/>
      <c r="D70" s="2"/>
      <c r="E70" s="2"/>
      <c r="F70" s="2"/>
      <c r="G70" s="2"/>
      <c r="H70" s="2"/>
      <c r="I70" s="2"/>
      <c r="J70" s="2"/>
      <c r="K70" s="2"/>
      <c r="L70" s="2"/>
      <c r="M70" s="2"/>
    </row>
    <row r="71" spans="1:13" x14ac:dyDescent="0.2">
      <c r="A71" s="2"/>
      <c r="B71" s="2"/>
      <c r="C71" s="2"/>
      <c r="D71" s="2"/>
      <c r="E71" s="2"/>
      <c r="F71" s="2"/>
      <c r="G71" s="2"/>
      <c r="H71" s="2"/>
      <c r="I71" s="2"/>
      <c r="J71" s="2"/>
      <c r="K71" s="2"/>
      <c r="L71" s="2"/>
      <c r="M71" s="2"/>
    </row>
    <row r="72" spans="1:13" x14ac:dyDescent="0.2">
      <c r="A72" s="2"/>
      <c r="B72" s="2"/>
      <c r="C72" s="2"/>
      <c r="D72" s="2"/>
      <c r="E72" s="2"/>
      <c r="F72" s="2"/>
      <c r="G72" s="2"/>
      <c r="H72" s="2"/>
      <c r="I72" s="2"/>
      <c r="J72" s="2"/>
      <c r="K72" s="2"/>
      <c r="L72" s="2"/>
      <c r="M72" s="2"/>
    </row>
    <row r="73" spans="1:13" x14ac:dyDescent="0.2">
      <c r="A73" s="2"/>
      <c r="B73" s="2"/>
      <c r="C73" s="2"/>
      <c r="D73" s="2"/>
      <c r="E73" s="2"/>
      <c r="F73" s="2"/>
      <c r="G73" s="2"/>
      <c r="H73" s="2"/>
      <c r="I73" s="2"/>
      <c r="J73" s="2"/>
      <c r="K73" s="2"/>
      <c r="L73" s="2"/>
      <c r="M73" s="2"/>
    </row>
    <row r="74" spans="1:13" x14ac:dyDescent="0.2">
      <c r="A74" s="2"/>
      <c r="B74" s="2"/>
      <c r="C74" s="2"/>
      <c r="D74" s="2"/>
      <c r="E74" s="2"/>
      <c r="F74" s="2"/>
      <c r="G74" s="2"/>
      <c r="H74" s="2"/>
      <c r="I74" s="2"/>
      <c r="J74" s="2"/>
      <c r="K74" s="2"/>
      <c r="L74" s="2"/>
      <c r="M74" s="2"/>
    </row>
    <row r="75" spans="1:13" x14ac:dyDescent="0.2">
      <c r="A75" s="2"/>
      <c r="B75" s="2"/>
      <c r="C75" s="2"/>
      <c r="D75" s="2"/>
      <c r="E75" s="2"/>
      <c r="F75" s="2"/>
      <c r="G75" s="2"/>
      <c r="H75" s="2"/>
      <c r="I75" s="2"/>
      <c r="J75" s="2"/>
      <c r="K75" s="2"/>
      <c r="L75" s="2"/>
      <c r="M75" s="2"/>
    </row>
    <row r="76" spans="1:13" x14ac:dyDescent="0.2">
      <c r="A76" s="2"/>
      <c r="B76" s="2"/>
      <c r="C76" s="2"/>
      <c r="D76" s="2"/>
      <c r="E76" s="2"/>
      <c r="F76" s="2"/>
      <c r="G76" s="2"/>
      <c r="H76" s="2"/>
      <c r="I76" s="2"/>
      <c r="J76" s="2"/>
      <c r="K76" s="2"/>
      <c r="L76" s="2"/>
      <c r="M76" s="2"/>
    </row>
    <row r="77" spans="1:13" x14ac:dyDescent="0.2">
      <c r="A77" s="2"/>
      <c r="B77" s="2"/>
      <c r="C77" s="2"/>
      <c r="D77" s="2"/>
      <c r="E77" s="2"/>
      <c r="F77" s="2"/>
      <c r="G77" s="2"/>
      <c r="H77" s="2"/>
      <c r="I77" s="2"/>
      <c r="J77" s="2"/>
      <c r="K77" s="2"/>
      <c r="L77" s="2"/>
      <c r="M77" s="2"/>
    </row>
    <row r="78" spans="1:13" x14ac:dyDescent="0.2">
      <c r="A78" s="2"/>
      <c r="B78" s="2"/>
      <c r="C78" s="2"/>
      <c r="D78" s="2"/>
      <c r="E78" s="2"/>
      <c r="F78" s="2"/>
      <c r="G78" s="2"/>
      <c r="H78" s="2"/>
      <c r="I78" s="2"/>
      <c r="J78" s="2"/>
      <c r="K78" s="2"/>
      <c r="L78" s="2"/>
      <c r="M78" s="2"/>
    </row>
    <row r="79" spans="1:13" x14ac:dyDescent="0.2">
      <c r="A79" s="2"/>
      <c r="B79" s="2"/>
      <c r="C79" s="2"/>
      <c r="D79" s="2"/>
      <c r="E79" s="2"/>
      <c r="F79" s="2"/>
      <c r="G79" s="2"/>
      <c r="H79" s="2"/>
      <c r="I79" s="2"/>
      <c r="J79" s="2"/>
      <c r="K79" s="2"/>
      <c r="L79" s="2"/>
      <c r="M79" s="2"/>
    </row>
    <row r="80" spans="1:13" x14ac:dyDescent="0.2">
      <c r="A80" s="2"/>
      <c r="B80" s="2"/>
      <c r="C80" s="2"/>
      <c r="D80" s="2"/>
      <c r="E80" s="2"/>
      <c r="F80" s="2"/>
      <c r="G80" s="2"/>
      <c r="H80" s="2"/>
      <c r="I80" s="2"/>
      <c r="J80" s="2"/>
      <c r="K80" s="2"/>
      <c r="L80" s="2"/>
      <c r="M80" s="2"/>
    </row>
    <row r="81" spans="1:13" x14ac:dyDescent="0.2">
      <c r="A81" s="2"/>
      <c r="B81" s="2"/>
      <c r="C81" s="2"/>
      <c r="D81" s="2"/>
      <c r="E81" s="2"/>
      <c r="F81" s="2"/>
      <c r="G81" s="2"/>
      <c r="H81" s="2"/>
      <c r="I81" s="2"/>
      <c r="J81" s="2"/>
      <c r="K81" s="2"/>
      <c r="L81" s="2"/>
      <c r="M81" s="2"/>
    </row>
    <row r="82" spans="1:13" x14ac:dyDescent="0.2">
      <c r="A82" s="2"/>
      <c r="B82" s="2"/>
      <c r="C82" s="2"/>
      <c r="D82" s="2"/>
      <c r="E82" s="2"/>
      <c r="F82" s="2"/>
      <c r="G82" s="2"/>
      <c r="H82" s="2"/>
      <c r="I82" s="2"/>
      <c r="J82" s="2"/>
      <c r="K82" s="2"/>
      <c r="L82" s="2"/>
      <c r="M82" s="2"/>
    </row>
    <row r="83" spans="1:13" x14ac:dyDescent="0.2">
      <c r="A83" s="2"/>
      <c r="B83" s="2"/>
      <c r="C83" s="2"/>
      <c r="D83" s="2"/>
      <c r="E83" s="2"/>
      <c r="F83" s="2"/>
      <c r="G83" s="2"/>
      <c r="H83" s="2"/>
      <c r="I83" s="2"/>
      <c r="J83" s="2"/>
      <c r="K83" s="2"/>
      <c r="L83" s="2"/>
      <c r="M83" s="2"/>
    </row>
    <row r="84" spans="1:13" x14ac:dyDescent="0.2">
      <c r="A84" s="2"/>
      <c r="B84" s="2"/>
      <c r="C84" s="2"/>
      <c r="D84" s="2"/>
      <c r="E84" s="2"/>
      <c r="F84" s="2"/>
      <c r="G84" s="2"/>
      <c r="H84" s="2"/>
      <c r="I84" s="2"/>
      <c r="J84" s="2"/>
      <c r="K84" s="2"/>
      <c r="L84" s="2"/>
      <c r="M84" s="2"/>
    </row>
    <row r="85" spans="1:13" x14ac:dyDescent="0.2">
      <c r="A85" s="2"/>
      <c r="B85" s="2"/>
      <c r="C85" s="2"/>
      <c r="D85" s="2"/>
      <c r="E85" s="2"/>
      <c r="F85" s="2"/>
      <c r="G85" s="2"/>
      <c r="H85" s="2"/>
      <c r="I85" s="2"/>
      <c r="J85" s="2"/>
      <c r="K85" s="2"/>
      <c r="L85" s="2"/>
      <c r="M85" s="2"/>
    </row>
    <row r="86" spans="1:13" x14ac:dyDescent="0.2">
      <c r="A86" s="2"/>
      <c r="B86" s="2"/>
      <c r="C86" s="2"/>
      <c r="D86" s="2"/>
      <c r="E86" s="2"/>
      <c r="F86" s="2"/>
      <c r="G86" s="2"/>
      <c r="H86" s="2"/>
      <c r="I86" s="2"/>
      <c r="J86" s="2"/>
      <c r="K86" s="2"/>
      <c r="L86" s="2"/>
      <c r="M86" s="2"/>
    </row>
    <row r="87" spans="1:13" x14ac:dyDescent="0.2">
      <c r="A87" s="2"/>
      <c r="B87" s="2"/>
      <c r="C87" s="2"/>
      <c r="D87" s="2"/>
      <c r="E87" s="2"/>
      <c r="F87" s="2"/>
      <c r="G87" s="2"/>
      <c r="H87" s="2"/>
      <c r="I87" s="2"/>
      <c r="J87" s="2"/>
      <c r="K87" s="2"/>
      <c r="L87" s="2"/>
      <c r="M87" s="2"/>
    </row>
  </sheetData>
  <printOptions horizontalCentered="1"/>
  <pageMargins left="0.25" right="0.25" top="1" bottom="1" header="0.5" footer="0.5"/>
  <pageSetup scale="90" orientation="portrait" horizontalDpi="720" verticalDpi="72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election activeCell="A2" sqref="A2:XFD4"/>
    </sheetView>
  </sheetViews>
  <sheetFormatPr defaultRowHeight="12.75" x14ac:dyDescent="0.2"/>
  <cols>
    <col min="1" max="1" width="12.7109375" style="1" customWidth="1"/>
    <col min="2" max="2" width="10.7109375" style="1" customWidth="1"/>
    <col min="3" max="3" width="5.7109375" style="1" customWidth="1"/>
    <col min="4" max="4" width="10.7109375" style="1" customWidth="1"/>
    <col min="5" max="6" width="9.140625" style="1"/>
    <col min="7" max="7" width="5.7109375" style="1" customWidth="1"/>
    <col min="8" max="9" width="9.140625" style="1"/>
    <col min="10" max="10" width="6.7109375" style="1" customWidth="1"/>
    <col min="11" max="16384" width="9.140625" style="1"/>
  </cols>
  <sheetData>
    <row r="1" spans="1:13" x14ac:dyDescent="0.2">
      <c r="A1" s="8"/>
      <c r="B1" s="8"/>
      <c r="C1" s="8"/>
      <c r="D1" s="8"/>
      <c r="E1" s="8"/>
      <c r="F1" s="8"/>
      <c r="G1" s="8"/>
      <c r="H1" s="8"/>
      <c r="I1" s="8"/>
      <c r="J1" s="8"/>
      <c r="K1" s="8"/>
      <c r="L1" s="2"/>
      <c r="M1" s="2"/>
    </row>
    <row r="2" spans="1:13" ht="35.25" x14ac:dyDescent="0.5">
      <c r="A2" s="8"/>
      <c r="B2" s="8"/>
      <c r="C2" s="8"/>
      <c r="D2" s="8"/>
      <c r="E2" s="383" t="s">
        <v>285</v>
      </c>
      <c r="F2" s="8"/>
      <c r="G2" s="8"/>
      <c r="H2" s="8"/>
      <c r="I2" s="8"/>
      <c r="J2" s="8"/>
      <c r="K2" s="8"/>
      <c r="L2" s="2"/>
      <c r="M2" s="2"/>
    </row>
    <row r="3" spans="1:13" x14ac:dyDescent="0.2">
      <c r="A3" s="8"/>
      <c r="B3" s="11" t="s">
        <v>5</v>
      </c>
      <c r="C3" s="2"/>
      <c r="D3" s="8"/>
      <c r="E3" s="14"/>
      <c r="F3" s="13"/>
      <c r="G3" s="8"/>
      <c r="H3" s="11" t="s">
        <v>5</v>
      </c>
      <c r="I3" s="8"/>
      <c r="J3" s="8"/>
      <c r="K3" s="8"/>
      <c r="L3" s="2"/>
      <c r="M3" s="2"/>
    </row>
    <row r="4" spans="1:13" x14ac:dyDescent="0.2">
      <c r="A4" s="8"/>
      <c r="B4" s="8" t="s">
        <v>5</v>
      </c>
      <c r="C4" s="8" t="s">
        <v>5</v>
      </c>
      <c r="D4" s="8"/>
      <c r="E4" s="13"/>
      <c r="F4" s="13"/>
      <c r="G4" s="8"/>
      <c r="H4" s="8"/>
      <c r="I4" s="8"/>
      <c r="J4" s="8"/>
      <c r="K4" s="8"/>
      <c r="L4" s="2"/>
      <c r="M4" s="2"/>
    </row>
    <row r="5" spans="1:13" x14ac:dyDescent="0.2">
      <c r="A5" s="8"/>
      <c r="B5" s="118" t="s">
        <v>78</v>
      </c>
      <c r="C5" s="8"/>
      <c r="D5" s="8"/>
      <c r="E5" s="14" t="s">
        <v>5</v>
      </c>
      <c r="F5" s="13"/>
      <c r="G5" s="11" t="s">
        <v>73</v>
      </c>
      <c r="H5" s="2"/>
      <c r="I5" s="117">
        <f>B8</f>
        <v>7.1749999999999998</v>
      </c>
      <c r="J5" s="8"/>
      <c r="K5" s="8"/>
      <c r="L5" s="2"/>
      <c r="M5" s="2"/>
    </row>
    <row r="6" spans="1:13" ht="13.5" thickBot="1" x14ac:dyDescent="0.25">
      <c r="A6" s="8"/>
      <c r="B6" s="92" t="s">
        <v>72</v>
      </c>
      <c r="C6" s="8"/>
      <c r="D6" s="8"/>
      <c r="E6" s="117" t="s">
        <v>71</v>
      </c>
      <c r="F6" s="90"/>
      <c r="G6" s="8"/>
      <c r="H6" s="11" t="s">
        <v>70</v>
      </c>
      <c r="I6" s="8"/>
      <c r="J6" s="8"/>
      <c r="K6" s="8"/>
      <c r="L6" s="2"/>
      <c r="M6" s="2"/>
    </row>
    <row r="7" spans="1:13" ht="14.25" thickTop="1" thickBot="1" x14ac:dyDescent="0.25">
      <c r="A7" s="11" t="s">
        <v>47</v>
      </c>
      <c r="B7" s="89" t="s">
        <v>69</v>
      </c>
      <c r="C7" s="8"/>
      <c r="D7" s="8"/>
      <c r="E7" s="29" t="s">
        <v>46</v>
      </c>
      <c r="F7" s="8" t="s">
        <v>45</v>
      </c>
      <c r="G7" s="8"/>
      <c r="H7" s="116" t="s">
        <v>44</v>
      </c>
      <c r="I7" s="115" t="s">
        <v>43</v>
      </c>
      <c r="J7" s="8"/>
      <c r="K7" s="8"/>
      <c r="L7" s="2"/>
      <c r="M7" s="2"/>
    </row>
    <row r="8" spans="1:13" ht="14.25" thickTop="1" thickBot="1" x14ac:dyDescent="0.25">
      <c r="A8" s="100" t="s">
        <v>5</v>
      </c>
      <c r="B8" s="64">
        <v>7.1749999999999998</v>
      </c>
      <c r="C8" s="114" t="s">
        <v>42</v>
      </c>
      <c r="D8" s="113" t="s">
        <v>41</v>
      </c>
      <c r="E8" s="73">
        <f>936/B8</f>
        <v>130.45296167247386</v>
      </c>
      <c r="F8" s="73">
        <f t="shared" ref="F8:F13" si="0">12*E8</f>
        <v>1565.4355400696863</v>
      </c>
      <c r="G8" s="108"/>
      <c r="H8" s="73">
        <f>984/B8</f>
        <v>137.14285714285714</v>
      </c>
      <c r="I8" s="73">
        <f t="shared" ref="I8:I13" si="1">12*H8</f>
        <v>1645.7142857142858</v>
      </c>
      <c r="J8" s="105"/>
      <c r="K8" s="8"/>
      <c r="L8" s="2"/>
      <c r="M8" s="2"/>
    </row>
    <row r="9" spans="1:13" ht="13.5" thickTop="1" x14ac:dyDescent="0.2">
      <c r="A9" s="8"/>
      <c r="B9" s="112" t="s">
        <v>77</v>
      </c>
      <c r="C9" s="8"/>
      <c r="D9" s="107" t="s">
        <v>40</v>
      </c>
      <c r="E9" s="73">
        <f>E12+E11</f>
        <v>97.839721254355396</v>
      </c>
      <c r="F9" s="73">
        <f t="shared" si="0"/>
        <v>1174.0766550522649</v>
      </c>
      <c r="G9" s="108"/>
      <c r="H9" s="73">
        <f>3*H12</f>
        <v>102.85714285714286</v>
      </c>
      <c r="I9" s="73">
        <f t="shared" si="1"/>
        <v>1234.2857142857142</v>
      </c>
      <c r="J9" s="105"/>
      <c r="K9" s="8"/>
      <c r="L9" s="2"/>
      <c r="M9" s="2"/>
    </row>
    <row r="10" spans="1:13" x14ac:dyDescent="0.2">
      <c r="A10" s="8"/>
      <c r="B10" s="65" t="s">
        <v>68</v>
      </c>
      <c r="C10" s="8"/>
      <c r="D10" s="107" t="s">
        <v>39</v>
      </c>
      <c r="E10" s="73">
        <f>E13*5</f>
        <v>81.533101045296164</v>
      </c>
      <c r="F10" s="73">
        <f t="shared" si="0"/>
        <v>978.39721254355391</v>
      </c>
      <c r="G10" s="108"/>
      <c r="H10" s="73">
        <f>5*H13</f>
        <v>85.714285714285708</v>
      </c>
      <c r="I10" s="73">
        <f t="shared" si="1"/>
        <v>1028.5714285714284</v>
      </c>
      <c r="J10" s="105"/>
      <c r="K10" s="8"/>
      <c r="L10" s="2"/>
      <c r="M10" s="2"/>
    </row>
    <row r="11" spans="1:13" ht="13.5" thickBot="1" x14ac:dyDescent="0.25">
      <c r="A11" s="8"/>
      <c r="B11" s="65" t="s">
        <v>63</v>
      </c>
      <c r="C11" s="8"/>
      <c r="D11" s="111" t="s">
        <v>38</v>
      </c>
      <c r="E11" s="109">
        <f>E8/2</f>
        <v>65.226480836236931</v>
      </c>
      <c r="F11" s="109">
        <f t="shared" si="0"/>
        <v>782.71777003484317</v>
      </c>
      <c r="G11" s="110"/>
      <c r="H11" s="109">
        <f>H8/2</f>
        <v>68.571428571428569</v>
      </c>
      <c r="I11" s="109">
        <f t="shared" si="1"/>
        <v>822.85714285714289</v>
      </c>
      <c r="J11" s="105"/>
      <c r="K11" s="8"/>
      <c r="L11" s="2"/>
      <c r="M11" s="2"/>
    </row>
    <row r="12" spans="1:13" ht="13.5" thickTop="1" x14ac:dyDescent="0.2">
      <c r="A12" s="8"/>
      <c r="B12" s="65" t="s">
        <v>76</v>
      </c>
      <c r="C12" s="8"/>
      <c r="D12" s="107" t="s">
        <v>37</v>
      </c>
      <c r="E12" s="73">
        <f>E8/4</f>
        <v>32.613240418118465</v>
      </c>
      <c r="F12" s="73">
        <f t="shared" si="0"/>
        <v>391.35888501742158</v>
      </c>
      <c r="G12" s="108"/>
      <c r="H12" s="73">
        <f>H11/2</f>
        <v>34.285714285714285</v>
      </c>
      <c r="I12" s="73">
        <f t="shared" si="1"/>
        <v>411.42857142857144</v>
      </c>
      <c r="J12" s="105"/>
      <c r="K12" s="8"/>
      <c r="L12" s="2"/>
      <c r="M12" s="2"/>
    </row>
    <row r="13" spans="1:13" x14ac:dyDescent="0.2">
      <c r="A13" s="8"/>
      <c r="B13" s="65" t="s">
        <v>75</v>
      </c>
      <c r="C13" s="8"/>
      <c r="D13" s="107" t="s">
        <v>36</v>
      </c>
      <c r="E13" s="73">
        <f>E8/8</f>
        <v>16.306620209059233</v>
      </c>
      <c r="F13" s="73">
        <f t="shared" si="0"/>
        <v>195.67944250871079</v>
      </c>
      <c r="G13" s="106"/>
      <c r="H13" s="73">
        <f>H12/2</f>
        <v>17.142857142857142</v>
      </c>
      <c r="I13" s="73">
        <f t="shared" si="1"/>
        <v>205.71428571428572</v>
      </c>
      <c r="J13" s="105"/>
      <c r="K13" s="8"/>
      <c r="L13" s="2"/>
      <c r="M13" s="2"/>
    </row>
    <row r="14" spans="1:13" x14ac:dyDescent="0.2">
      <c r="A14" s="8"/>
      <c r="B14" s="65" t="s">
        <v>74</v>
      </c>
      <c r="C14" s="8"/>
      <c r="D14" s="11"/>
      <c r="E14" s="8"/>
      <c r="F14" s="8"/>
      <c r="G14" s="13" t="s">
        <v>64</v>
      </c>
      <c r="H14" s="27"/>
      <c r="I14" s="104"/>
      <c r="J14" s="8"/>
      <c r="K14" s="8"/>
      <c r="L14" s="2"/>
      <c r="M14" s="2"/>
    </row>
    <row r="15" spans="1:13" ht="13.5" thickBot="1" x14ac:dyDescent="0.25">
      <c r="A15" s="11" t="s">
        <v>63</v>
      </c>
      <c r="B15" s="65" t="s">
        <v>62</v>
      </c>
      <c r="C15" s="8"/>
      <c r="D15" s="11"/>
      <c r="E15" s="8"/>
      <c r="F15" s="8"/>
      <c r="G15" s="101" t="s">
        <v>61</v>
      </c>
      <c r="H15" s="100">
        <f>0.1*H8</f>
        <v>13.714285714285715</v>
      </c>
      <c r="I15" s="99">
        <f t="shared" ref="I15:I20" si="2">12*H15</f>
        <v>164.57142857142858</v>
      </c>
      <c r="J15" s="8"/>
      <c r="K15" s="8"/>
      <c r="L15" s="2"/>
      <c r="M15" s="2"/>
    </row>
    <row r="16" spans="1:13" ht="14.25" thickTop="1" thickBot="1" x14ac:dyDescent="0.25">
      <c r="A16" s="8"/>
      <c r="B16" s="64">
        <v>0.89</v>
      </c>
      <c r="C16" s="8"/>
      <c r="D16" s="8"/>
      <c r="E16" s="8" t="s">
        <v>5</v>
      </c>
      <c r="F16" s="8"/>
      <c r="G16" s="101" t="s">
        <v>60</v>
      </c>
      <c r="H16" s="21">
        <f>0.15*H8</f>
        <v>20.571428571428569</v>
      </c>
      <c r="I16" s="102">
        <f t="shared" si="2"/>
        <v>246.85714285714283</v>
      </c>
      <c r="J16" s="8"/>
      <c r="K16" s="8"/>
      <c r="L16" s="2"/>
      <c r="M16" s="2"/>
    </row>
    <row r="17" spans="1:13" ht="14.25" thickTop="1" thickBot="1" x14ac:dyDescent="0.25">
      <c r="A17" s="8"/>
      <c r="B17" s="103" t="s">
        <v>59</v>
      </c>
      <c r="C17" s="103"/>
      <c r="D17" s="103"/>
      <c r="E17" s="8"/>
      <c r="F17" s="8"/>
      <c r="G17" s="101" t="s">
        <v>58</v>
      </c>
      <c r="H17" s="21">
        <f>0.2*H8</f>
        <v>27.428571428571431</v>
      </c>
      <c r="I17" s="102">
        <f t="shared" si="2"/>
        <v>329.14285714285717</v>
      </c>
      <c r="J17" s="8"/>
      <c r="K17" s="8"/>
      <c r="L17" s="2"/>
      <c r="M17" s="2"/>
    </row>
    <row r="18" spans="1:13" ht="14.25" thickTop="1" thickBot="1" x14ac:dyDescent="0.25">
      <c r="A18" s="60" t="s">
        <v>31</v>
      </c>
      <c r="B18" s="58"/>
      <c r="C18" s="57"/>
      <c r="D18" s="8"/>
      <c r="E18" s="8"/>
      <c r="F18" s="8"/>
      <c r="G18" s="101" t="s">
        <v>57</v>
      </c>
      <c r="H18" s="100">
        <f>0.3*H8</f>
        <v>41.142857142857139</v>
      </c>
      <c r="I18" s="99">
        <f t="shared" si="2"/>
        <v>493.71428571428567</v>
      </c>
      <c r="J18" s="8"/>
      <c r="K18" s="8"/>
      <c r="L18" s="2"/>
      <c r="M18" s="2"/>
    </row>
    <row r="19" spans="1:13" ht="14.25" thickTop="1" thickBot="1" x14ac:dyDescent="0.25">
      <c r="A19" s="59" t="s">
        <v>30</v>
      </c>
      <c r="B19" s="58"/>
      <c r="C19" s="57"/>
      <c r="D19" s="8"/>
      <c r="E19" s="8"/>
      <c r="F19" s="8"/>
      <c r="G19" s="101" t="s">
        <v>56</v>
      </c>
      <c r="H19" s="100">
        <f>0.4*H8</f>
        <v>54.857142857142861</v>
      </c>
      <c r="I19" s="99">
        <f t="shared" si="2"/>
        <v>658.28571428571433</v>
      </c>
      <c r="J19" s="8"/>
      <c r="K19" s="8"/>
      <c r="L19" s="2"/>
      <c r="M19" s="2"/>
    </row>
    <row r="20" spans="1:13" ht="14.25" thickTop="1" thickBot="1" x14ac:dyDescent="0.25">
      <c r="A20" s="56" t="s">
        <v>5</v>
      </c>
      <c r="B20" s="44"/>
      <c r="C20" s="55"/>
      <c r="D20" s="8"/>
      <c r="E20" s="8"/>
      <c r="F20" s="8"/>
      <c r="G20" s="98" t="s">
        <v>55</v>
      </c>
      <c r="H20" s="97">
        <f>0.6*H8</f>
        <v>82.285714285714278</v>
      </c>
      <c r="I20" s="96">
        <f t="shared" si="2"/>
        <v>987.42857142857133</v>
      </c>
      <c r="J20" s="8"/>
      <c r="K20" s="8"/>
      <c r="L20" s="2"/>
      <c r="M20" s="2"/>
    </row>
    <row r="21" spans="1:13" ht="14.25" thickTop="1" thickBot="1" x14ac:dyDescent="0.25">
      <c r="A21" s="45" t="s">
        <v>29</v>
      </c>
      <c r="B21" s="44"/>
      <c r="C21" s="43" t="s">
        <v>28</v>
      </c>
      <c r="D21" s="8"/>
      <c r="E21" s="8"/>
      <c r="F21" s="8"/>
      <c r="G21" s="54" t="s">
        <v>5</v>
      </c>
      <c r="H21" s="53" t="s">
        <v>5</v>
      </c>
      <c r="I21" s="8"/>
      <c r="J21" s="8"/>
      <c r="K21" s="8"/>
      <c r="L21" s="2"/>
      <c r="M21" s="2"/>
    </row>
    <row r="22" spans="1:13" ht="13.5" thickTop="1" x14ac:dyDescent="0.2">
      <c r="A22" s="52" t="s">
        <v>23</v>
      </c>
      <c r="B22" s="51"/>
      <c r="C22" s="50" t="s">
        <v>27</v>
      </c>
      <c r="D22" s="8" t="s">
        <v>5</v>
      </c>
      <c r="E22" s="8" t="s">
        <v>5</v>
      </c>
      <c r="F22" s="49"/>
      <c r="G22" s="48" t="s">
        <v>26</v>
      </c>
      <c r="H22" s="47"/>
      <c r="I22" s="47"/>
      <c r="J22" s="47"/>
      <c r="K22" s="46"/>
      <c r="L22" s="2"/>
      <c r="M22" s="2"/>
    </row>
    <row r="23" spans="1:13" ht="13.5" thickBot="1" x14ac:dyDescent="0.25">
      <c r="A23" s="45" t="s">
        <v>23</v>
      </c>
      <c r="B23" s="44"/>
      <c r="C23" s="43" t="s">
        <v>25</v>
      </c>
      <c r="D23" s="13"/>
      <c r="E23" s="8" t="s">
        <v>5</v>
      </c>
      <c r="F23" s="16"/>
      <c r="G23" s="42" t="s">
        <v>24</v>
      </c>
      <c r="H23" s="41"/>
      <c r="I23" s="41"/>
      <c r="J23" s="41"/>
      <c r="K23" s="40"/>
      <c r="L23" s="2"/>
      <c r="M23" s="2"/>
    </row>
    <row r="24" spans="1:13" ht="14.25" thickTop="1" thickBot="1" x14ac:dyDescent="0.25">
      <c r="A24" s="39" t="s">
        <v>23</v>
      </c>
      <c r="B24" s="38"/>
      <c r="C24" s="37" t="s">
        <v>22</v>
      </c>
      <c r="D24" s="27" t="s">
        <v>5</v>
      </c>
      <c r="E24" s="2"/>
      <c r="F24" s="3"/>
      <c r="G24" s="2"/>
      <c r="H24" s="8"/>
      <c r="I24" s="8"/>
      <c r="J24" s="8"/>
      <c r="K24" s="8"/>
      <c r="L24" s="2"/>
      <c r="M24" s="2"/>
    </row>
    <row r="25" spans="1:13" ht="13.5" thickTop="1" x14ac:dyDescent="0.2">
      <c r="A25" s="8"/>
      <c r="B25" s="8"/>
      <c r="C25" s="13"/>
      <c r="D25" s="13"/>
      <c r="E25" s="8" t="s">
        <v>5</v>
      </c>
      <c r="F25" s="16"/>
      <c r="G25" s="8"/>
      <c r="H25" s="11" t="s">
        <v>54</v>
      </c>
      <c r="I25" s="8"/>
      <c r="J25" s="8"/>
      <c r="K25" s="8"/>
      <c r="L25" s="2"/>
      <c r="M25" s="2"/>
    </row>
    <row r="26" spans="1:13" x14ac:dyDescent="0.2">
      <c r="A26" s="32" t="s">
        <v>20</v>
      </c>
      <c r="B26" s="8"/>
      <c r="C26" s="13"/>
      <c r="D26" s="13"/>
      <c r="E26" s="8"/>
      <c r="F26" s="12" t="s">
        <v>5</v>
      </c>
      <c r="G26" s="8"/>
      <c r="H26" s="91">
        <f>B8</f>
        <v>7.1749999999999998</v>
      </c>
      <c r="I26" s="11" t="s">
        <v>19</v>
      </c>
      <c r="J26" s="8"/>
      <c r="K26" s="8"/>
      <c r="L26" s="2"/>
      <c r="M26" s="2"/>
    </row>
    <row r="27" spans="1:13" x14ac:dyDescent="0.2">
      <c r="A27" s="32" t="s">
        <v>18</v>
      </c>
      <c r="B27" s="8"/>
      <c r="C27" s="13"/>
      <c r="D27" s="13"/>
      <c r="E27" s="8"/>
      <c r="F27" s="9" t="s">
        <v>3</v>
      </c>
      <c r="G27" s="35"/>
      <c r="H27" s="8"/>
      <c r="I27" s="8"/>
      <c r="J27" s="8"/>
      <c r="K27" s="8"/>
      <c r="L27" s="2"/>
      <c r="M27" s="2"/>
    </row>
    <row r="28" spans="1:13" x14ac:dyDescent="0.2">
      <c r="A28" s="32" t="s">
        <v>53</v>
      </c>
      <c r="B28" s="8"/>
      <c r="C28" s="13"/>
      <c r="D28" s="2"/>
      <c r="E28" s="8"/>
      <c r="F28" s="34">
        <f>F11</f>
        <v>782.71777003484317</v>
      </c>
      <c r="G28" s="33" t="s">
        <v>2</v>
      </c>
      <c r="H28" s="8"/>
      <c r="I28" s="8"/>
      <c r="J28" s="8"/>
      <c r="K28" s="8"/>
      <c r="L28" s="2"/>
      <c r="M28" s="2"/>
    </row>
    <row r="29" spans="1:13" x14ac:dyDescent="0.2">
      <c r="A29" s="32" t="s">
        <v>52</v>
      </c>
      <c r="B29" s="8"/>
      <c r="C29" s="13"/>
      <c r="D29" s="13"/>
      <c r="E29" s="8"/>
      <c r="F29" s="31" t="s">
        <v>1</v>
      </c>
      <c r="G29" s="8" t="s">
        <v>5</v>
      </c>
      <c r="H29" s="8"/>
      <c r="I29" s="8"/>
      <c r="J29" s="8"/>
      <c r="K29" s="8"/>
      <c r="L29" s="2"/>
      <c r="M29" s="2"/>
    </row>
    <row r="30" spans="1:13" x14ac:dyDescent="0.2">
      <c r="A30" s="30" t="s">
        <v>5</v>
      </c>
      <c r="B30" s="8"/>
      <c r="C30" s="22" t="s">
        <v>14</v>
      </c>
      <c r="D30" s="13"/>
      <c r="E30" s="8"/>
      <c r="F30" s="31">
        <f>F28/12</f>
        <v>65.226480836236931</v>
      </c>
      <c r="G30" s="11" t="s">
        <v>0</v>
      </c>
      <c r="H30" s="11" t="s">
        <v>5</v>
      </c>
      <c r="I30" s="8"/>
      <c r="J30" s="8"/>
      <c r="K30" s="8"/>
      <c r="L30" s="2"/>
      <c r="M30" s="2"/>
    </row>
    <row r="31" spans="1:13" x14ac:dyDescent="0.2">
      <c r="A31" s="30" t="s">
        <v>5</v>
      </c>
      <c r="B31" s="8"/>
      <c r="C31" s="11" t="s">
        <v>5</v>
      </c>
      <c r="D31" s="13"/>
      <c r="E31" s="8"/>
      <c r="F31" s="16"/>
      <c r="G31" s="8"/>
      <c r="H31" s="29"/>
      <c r="I31" s="8"/>
      <c r="J31" s="8"/>
      <c r="K31" s="8"/>
      <c r="L31" s="2"/>
      <c r="M31" s="2"/>
    </row>
    <row r="32" spans="1:13" x14ac:dyDescent="0.2">
      <c r="A32" s="8" t="s">
        <v>5</v>
      </c>
      <c r="B32" s="8"/>
      <c r="C32" s="13"/>
      <c r="D32" s="14" t="s">
        <v>13</v>
      </c>
      <c r="E32" s="8"/>
      <c r="F32" s="16"/>
      <c r="G32" s="8"/>
      <c r="H32" s="8"/>
      <c r="I32" s="8"/>
      <c r="J32" s="8"/>
      <c r="K32" s="8"/>
      <c r="L32" s="2"/>
      <c r="M32" s="2"/>
    </row>
    <row r="33" spans="1:13" x14ac:dyDescent="0.2">
      <c r="A33" s="8" t="s">
        <v>5</v>
      </c>
      <c r="B33" s="2"/>
      <c r="C33" s="13"/>
      <c r="D33" s="28" t="s">
        <v>12</v>
      </c>
      <c r="E33" s="8"/>
      <c r="F33" s="16"/>
      <c r="G33" s="11" t="s">
        <v>5</v>
      </c>
      <c r="H33" s="8"/>
      <c r="I33" s="8"/>
      <c r="J33" s="8"/>
      <c r="K33" s="8"/>
      <c r="L33" s="2"/>
      <c r="M33" s="2"/>
    </row>
    <row r="34" spans="1:13" x14ac:dyDescent="0.2">
      <c r="A34" s="8" t="s">
        <v>5</v>
      </c>
      <c r="B34" s="11" t="s">
        <v>5</v>
      </c>
      <c r="C34" s="13"/>
      <c r="D34" s="18" t="s">
        <v>11</v>
      </c>
      <c r="E34" s="8"/>
      <c r="F34" s="16"/>
      <c r="G34" s="8"/>
      <c r="I34" s="15" t="s">
        <v>5</v>
      </c>
      <c r="J34" s="8" t="s">
        <v>5</v>
      </c>
      <c r="K34" s="27" t="s">
        <v>5</v>
      </c>
      <c r="L34" s="2"/>
      <c r="M34" s="2"/>
    </row>
    <row r="35" spans="1:13" ht="4.3499999999999996" customHeight="1" thickBot="1" x14ac:dyDescent="0.25">
      <c r="A35" s="13"/>
      <c r="B35" s="25"/>
      <c r="C35" s="24"/>
      <c r="D35" s="24"/>
      <c r="E35" s="26"/>
      <c r="F35" s="16"/>
      <c r="G35" s="13"/>
      <c r="H35" s="13"/>
      <c r="I35" s="13"/>
      <c r="J35" s="13"/>
      <c r="K35" s="13"/>
      <c r="L35" s="2"/>
      <c r="M35" s="2"/>
    </row>
    <row r="36" spans="1:13" ht="7.35" customHeight="1" thickTop="1" thickBot="1" x14ac:dyDescent="0.25">
      <c r="A36" s="8"/>
      <c r="B36" s="13"/>
      <c r="C36" s="25"/>
      <c r="D36" s="24"/>
      <c r="E36" s="24"/>
      <c r="F36" s="23"/>
      <c r="G36" s="23"/>
      <c r="H36" s="23"/>
      <c r="I36" s="23"/>
      <c r="J36" s="23"/>
      <c r="K36" s="23"/>
      <c r="L36" s="2"/>
      <c r="M36" s="2"/>
    </row>
    <row r="37" spans="1:13" ht="4.5" customHeight="1" thickTop="1" x14ac:dyDescent="0.2">
      <c r="A37" s="8"/>
      <c r="B37" s="8"/>
      <c r="C37" s="13"/>
      <c r="D37" s="13"/>
      <c r="E37" s="8"/>
      <c r="F37" s="16"/>
      <c r="G37" s="8"/>
      <c r="H37" s="8"/>
      <c r="I37" s="8"/>
      <c r="J37" s="8"/>
      <c r="K37" s="8"/>
      <c r="L37" s="2"/>
      <c r="M37" s="2"/>
    </row>
    <row r="38" spans="1:13" x14ac:dyDescent="0.2">
      <c r="A38" s="8"/>
      <c r="B38" s="22" t="s">
        <v>10</v>
      </c>
      <c r="C38" s="16"/>
      <c r="D38" s="21">
        <f>I12*B16</f>
        <v>366.17142857142858</v>
      </c>
      <c r="E38" s="20"/>
      <c r="F38" s="16"/>
      <c r="H38" s="15"/>
      <c r="I38" s="8"/>
      <c r="J38" s="27"/>
      <c r="K38" s="13"/>
      <c r="L38" s="2"/>
      <c r="M38" s="2"/>
    </row>
    <row r="39" spans="1:13" x14ac:dyDescent="0.2">
      <c r="A39" s="8"/>
      <c r="B39" s="11" t="s">
        <v>9</v>
      </c>
      <c r="C39" s="13"/>
      <c r="D39" s="18" t="s">
        <v>2</v>
      </c>
      <c r="E39" s="8"/>
      <c r="F39" s="9" t="s">
        <v>5</v>
      </c>
      <c r="G39" s="8"/>
      <c r="H39" s="17" t="s">
        <v>5</v>
      </c>
      <c r="I39" s="8"/>
      <c r="J39" s="8"/>
      <c r="K39" s="8"/>
      <c r="L39" s="2"/>
      <c r="M39" s="2"/>
    </row>
    <row r="40" spans="1:13" x14ac:dyDescent="0.2">
      <c r="A40" s="8"/>
      <c r="B40" s="8"/>
      <c r="C40" s="13"/>
      <c r="D40" s="13"/>
      <c r="E40" s="8"/>
      <c r="F40" s="16"/>
      <c r="G40" s="8"/>
      <c r="H40" s="8"/>
      <c r="I40" s="8"/>
      <c r="J40" s="8"/>
      <c r="K40" s="8"/>
      <c r="L40" s="2"/>
      <c r="M40" s="2"/>
    </row>
    <row r="41" spans="1:13" x14ac:dyDescent="0.2">
      <c r="A41" s="8"/>
      <c r="B41" s="8"/>
      <c r="C41" s="14" t="s">
        <v>8</v>
      </c>
      <c r="D41" s="13"/>
      <c r="E41" s="8"/>
      <c r="F41" s="16"/>
      <c r="G41" s="8"/>
      <c r="H41" s="14" t="s">
        <v>5</v>
      </c>
      <c r="I41" s="8"/>
      <c r="J41" s="8"/>
      <c r="K41" s="8"/>
      <c r="L41" s="2"/>
      <c r="M41" s="2"/>
    </row>
    <row r="42" spans="1:13" x14ac:dyDescent="0.2">
      <c r="A42" s="8"/>
      <c r="B42" s="15" t="s">
        <v>7</v>
      </c>
      <c r="C42" s="14">
        <f>D38*0.16</f>
        <v>58.587428571428575</v>
      </c>
      <c r="D42" s="13" t="s">
        <v>6</v>
      </c>
      <c r="E42" s="8"/>
      <c r="F42" s="12" t="s">
        <v>5</v>
      </c>
      <c r="G42" s="8" t="s">
        <v>5</v>
      </c>
      <c r="H42" s="11" t="s">
        <v>5</v>
      </c>
      <c r="I42" s="8"/>
      <c r="J42" s="8"/>
      <c r="K42" s="8"/>
      <c r="L42" s="2"/>
      <c r="M42" s="2"/>
    </row>
    <row r="43" spans="1:13" x14ac:dyDescent="0.2">
      <c r="A43" s="8"/>
      <c r="B43" s="10" t="s">
        <v>4</v>
      </c>
      <c r="C43" s="8"/>
      <c r="E43" s="8"/>
      <c r="F43" s="9" t="s">
        <v>3</v>
      </c>
      <c r="H43" s="8"/>
      <c r="I43" s="8"/>
      <c r="J43" s="8"/>
      <c r="K43" s="8"/>
      <c r="L43" s="2"/>
      <c r="M43" s="2"/>
    </row>
    <row r="44" spans="1:13" x14ac:dyDescent="0.2">
      <c r="A44" s="2"/>
      <c r="B44" s="2"/>
      <c r="C44" s="2"/>
      <c r="D44" s="2"/>
      <c r="E44" s="2"/>
      <c r="F44" s="7">
        <f>F11</f>
        <v>782.71777003484317</v>
      </c>
      <c r="G44" s="4" t="s">
        <v>2</v>
      </c>
      <c r="H44" s="2"/>
      <c r="I44" s="2"/>
      <c r="J44" s="2"/>
      <c r="K44" s="2"/>
      <c r="L44" s="2"/>
      <c r="M44" s="2"/>
    </row>
    <row r="45" spans="1:13" x14ac:dyDescent="0.2">
      <c r="A45" s="2"/>
      <c r="B45" s="2"/>
      <c r="C45" s="2"/>
      <c r="D45" s="2"/>
      <c r="E45" s="2"/>
      <c r="F45" s="6" t="s">
        <v>1</v>
      </c>
      <c r="G45" s="4"/>
      <c r="H45" s="2"/>
      <c r="I45" s="2"/>
      <c r="J45" s="2"/>
      <c r="K45" s="2"/>
      <c r="L45" s="2"/>
      <c r="M45" s="2"/>
    </row>
    <row r="46" spans="1:13" x14ac:dyDescent="0.2">
      <c r="A46" s="2"/>
      <c r="B46" s="2"/>
      <c r="C46" s="2"/>
      <c r="D46" s="2"/>
      <c r="E46" s="2"/>
      <c r="F46" s="5">
        <f>F44/12</f>
        <v>65.226480836236931</v>
      </c>
      <c r="G46" s="4" t="s">
        <v>0</v>
      </c>
      <c r="H46" s="2"/>
      <c r="I46" s="2"/>
      <c r="J46" s="2"/>
      <c r="K46" s="2"/>
      <c r="L46" s="2"/>
      <c r="M46" s="2"/>
    </row>
    <row r="47" spans="1:13" x14ac:dyDescent="0.2">
      <c r="A47" s="2"/>
      <c r="B47" s="2"/>
      <c r="C47" s="2"/>
      <c r="D47" s="2"/>
      <c r="E47" s="2"/>
      <c r="F47" s="3"/>
      <c r="G47" s="2"/>
      <c r="H47" s="2"/>
      <c r="I47" s="2"/>
      <c r="J47" s="2"/>
      <c r="K47" s="2"/>
      <c r="L47" s="2"/>
      <c r="M47" s="2"/>
    </row>
    <row r="48" spans="1:13" x14ac:dyDescent="0.2">
      <c r="A48" s="2"/>
      <c r="B48" s="2"/>
      <c r="C48" s="2"/>
      <c r="D48" s="2"/>
      <c r="E48" s="2"/>
      <c r="F48" s="3"/>
      <c r="G48" s="2"/>
      <c r="H48" s="2"/>
      <c r="I48" s="2"/>
      <c r="J48" s="2"/>
      <c r="K48" s="2"/>
      <c r="L48" s="2"/>
      <c r="M48" s="2"/>
    </row>
    <row r="49" spans="1:13" x14ac:dyDescent="0.2">
      <c r="A49" s="2"/>
      <c r="B49" s="2"/>
      <c r="C49" s="2"/>
      <c r="D49" s="2"/>
      <c r="E49" s="2"/>
      <c r="F49" s="3"/>
      <c r="G49" s="2"/>
      <c r="H49" s="2"/>
      <c r="I49" s="2"/>
      <c r="J49" s="2"/>
      <c r="K49" s="2"/>
      <c r="L49" s="2"/>
      <c r="M49" s="2"/>
    </row>
    <row r="50" spans="1:13" x14ac:dyDescent="0.2">
      <c r="A50" s="2"/>
      <c r="B50" s="2"/>
      <c r="C50" s="2"/>
      <c r="D50" s="2"/>
      <c r="E50" s="2"/>
      <c r="F50" s="3"/>
      <c r="G50" s="2"/>
      <c r="H50" s="2"/>
      <c r="I50" s="2"/>
      <c r="J50" s="2"/>
      <c r="K50" s="2"/>
      <c r="L50" s="2"/>
      <c r="M50" s="2"/>
    </row>
    <row r="51" spans="1:13" x14ac:dyDescent="0.2">
      <c r="A51" s="2"/>
      <c r="B51" s="2"/>
      <c r="C51" s="2"/>
      <c r="D51" s="2"/>
      <c r="E51" s="2"/>
      <c r="F51" s="2"/>
      <c r="G51" s="2"/>
      <c r="H51" s="2"/>
      <c r="I51" s="2"/>
      <c r="J51" s="2"/>
      <c r="K51" s="2"/>
      <c r="L51" s="2"/>
      <c r="M51" s="2"/>
    </row>
    <row r="52" spans="1:13" x14ac:dyDescent="0.2">
      <c r="A52" s="2"/>
      <c r="B52" s="2"/>
      <c r="C52" s="2"/>
      <c r="D52" s="2"/>
      <c r="E52" s="2"/>
      <c r="F52" s="2"/>
      <c r="G52" s="2"/>
      <c r="H52" s="2"/>
      <c r="I52" s="2"/>
      <c r="J52" s="2"/>
      <c r="K52" s="2"/>
      <c r="L52" s="2"/>
      <c r="M52" s="2"/>
    </row>
    <row r="53" spans="1:13" x14ac:dyDescent="0.2">
      <c r="A53" s="2"/>
      <c r="B53" s="2"/>
      <c r="C53" s="2"/>
      <c r="D53" s="2"/>
      <c r="E53" s="2"/>
      <c r="F53" s="2"/>
      <c r="G53" s="2"/>
      <c r="H53" s="2"/>
      <c r="I53" s="2"/>
      <c r="J53" s="2"/>
      <c r="K53" s="2"/>
      <c r="L53" s="2"/>
      <c r="M53" s="2"/>
    </row>
    <row r="54" spans="1:13" x14ac:dyDescent="0.2">
      <c r="A54" s="2"/>
      <c r="B54" s="2"/>
      <c r="C54" s="2"/>
      <c r="D54" s="2"/>
      <c r="E54" s="2"/>
      <c r="F54" s="2"/>
      <c r="G54" s="2"/>
      <c r="H54" s="2"/>
      <c r="I54" s="2"/>
      <c r="J54" s="2"/>
      <c r="K54" s="2"/>
      <c r="L54" s="2"/>
      <c r="M54" s="2"/>
    </row>
    <row r="55" spans="1:13" x14ac:dyDescent="0.2">
      <c r="A55" s="2"/>
      <c r="B55" s="2"/>
      <c r="C55" s="2"/>
      <c r="D55" s="2"/>
      <c r="E55" s="2"/>
      <c r="F55" s="2"/>
      <c r="G55" s="2"/>
      <c r="H55" s="2"/>
      <c r="I55" s="2"/>
      <c r="J55" s="2"/>
      <c r="K55" s="2"/>
      <c r="L55" s="2"/>
      <c r="M55" s="2"/>
    </row>
    <row r="56" spans="1:13" x14ac:dyDescent="0.2">
      <c r="A56" s="2"/>
      <c r="B56" s="2"/>
      <c r="C56" s="2"/>
      <c r="D56" s="2"/>
      <c r="E56" s="2"/>
      <c r="F56" s="2"/>
      <c r="G56" s="2"/>
      <c r="H56" s="2"/>
      <c r="I56" s="2"/>
      <c r="J56" s="2"/>
      <c r="K56" s="2"/>
      <c r="L56" s="2"/>
      <c r="M56" s="2"/>
    </row>
    <row r="57" spans="1:13" x14ac:dyDescent="0.2">
      <c r="A57" s="2"/>
      <c r="B57" s="2"/>
      <c r="C57" s="2"/>
      <c r="D57" s="2"/>
      <c r="E57" s="2"/>
      <c r="F57" s="2"/>
      <c r="G57" s="2"/>
      <c r="H57" s="2"/>
      <c r="I57" s="2"/>
      <c r="J57" s="2"/>
      <c r="K57" s="2"/>
      <c r="L57" s="2"/>
      <c r="M57" s="2"/>
    </row>
    <row r="58" spans="1:13" x14ac:dyDescent="0.2">
      <c r="A58" s="2"/>
      <c r="B58" s="2"/>
      <c r="C58" s="2"/>
      <c r="D58" s="2"/>
      <c r="E58" s="2"/>
      <c r="F58" s="2"/>
      <c r="G58" s="2"/>
      <c r="H58" s="2"/>
      <c r="I58" s="2"/>
      <c r="J58" s="2"/>
      <c r="K58" s="2"/>
      <c r="L58" s="2"/>
      <c r="M58" s="2"/>
    </row>
    <row r="59" spans="1:13" x14ac:dyDescent="0.2">
      <c r="A59" s="2"/>
      <c r="B59" s="2"/>
      <c r="C59" s="2"/>
      <c r="D59" s="2"/>
      <c r="E59" s="2"/>
      <c r="F59" s="2"/>
      <c r="G59" s="2"/>
      <c r="H59" s="2"/>
      <c r="I59" s="2"/>
      <c r="J59" s="2"/>
      <c r="K59" s="2"/>
      <c r="L59" s="2"/>
      <c r="M59" s="2"/>
    </row>
    <row r="60" spans="1:13" x14ac:dyDescent="0.2">
      <c r="A60" s="2"/>
      <c r="B60" s="2"/>
      <c r="C60" s="2"/>
      <c r="D60" s="2"/>
      <c r="E60" s="2"/>
      <c r="F60" s="2"/>
      <c r="G60" s="2"/>
      <c r="H60" s="2"/>
      <c r="I60" s="2"/>
      <c r="J60" s="2"/>
      <c r="K60" s="2"/>
      <c r="L60" s="2"/>
      <c r="M60" s="2"/>
    </row>
    <row r="61" spans="1:13" x14ac:dyDescent="0.2">
      <c r="A61" s="2"/>
      <c r="B61" s="2"/>
      <c r="C61" s="2"/>
      <c r="D61" s="2"/>
      <c r="E61" s="2"/>
      <c r="F61" s="2"/>
      <c r="G61" s="2"/>
      <c r="H61" s="2"/>
      <c r="I61" s="2"/>
      <c r="J61" s="2"/>
      <c r="K61" s="2"/>
      <c r="L61" s="2"/>
      <c r="M61" s="2"/>
    </row>
    <row r="62" spans="1:13" x14ac:dyDescent="0.2">
      <c r="A62" s="2"/>
      <c r="B62" s="2"/>
      <c r="C62" s="2"/>
      <c r="D62" s="2"/>
      <c r="E62" s="2"/>
      <c r="F62" s="2"/>
      <c r="G62" s="2"/>
      <c r="H62" s="2"/>
      <c r="I62" s="2"/>
      <c r="J62" s="2"/>
      <c r="K62" s="2"/>
      <c r="L62" s="2"/>
      <c r="M62" s="2"/>
    </row>
    <row r="63" spans="1:13" x14ac:dyDescent="0.2">
      <c r="A63" s="2"/>
      <c r="B63" s="2"/>
      <c r="C63" s="2"/>
      <c r="D63" s="2"/>
      <c r="E63" s="2"/>
      <c r="F63" s="2"/>
      <c r="G63" s="2"/>
      <c r="H63" s="2"/>
      <c r="I63" s="2"/>
      <c r="J63" s="2"/>
      <c r="K63" s="2"/>
      <c r="L63" s="2"/>
      <c r="M63" s="2"/>
    </row>
    <row r="64" spans="1:13" x14ac:dyDescent="0.2">
      <c r="A64" s="2"/>
      <c r="B64" s="2"/>
      <c r="C64" s="2"/>
      <c r="D64" s="2"/>
      <c r="E64" s="2"/>
      <c r="F64" s="2"/>
      <c r="G64" s="2"/>
      <c r="H64" s="2"/>
      <c r="I64" s="2"/>
      <c r="J64" s="2"/>
      <c r="K64" s="2"/>
      <c r="L64" s="2"/>
      <c r="M64" s="2"/>
    </row>
    <row r="65" spans="1:13" x14ac:dyDescent="0.2">
      <c r="A65" s="2"/>
      <c r="B65" s="2"/>
      <c r="C65" s="2"/>
      <c r="D65" s="2"/>
      <c r="E65" s="2"/>
      <c r="F65" s="2"/>
      <c r="G65" s="2"/>
      <c r="H65" s="2"/>
      <c r="I65" s="2"/>
      <c r="J65" s="2"/>
      <c r="K65" s="2"/>
      <c r="L65" s="2"/>
      <c r="M65" s="2"/>
    </row>
    <row r="66" spans="1:13" x14ac:dyDescent="0.2">
      <c r="A66" s="2"/>
      <c r="B66" s="2"/>
      <c r="C66" s="2"/>
      <c r="D66" s="2"/>
      <c r="E66" s="2"/>
      <c r="F66" s="2"/>
      <c r="G66" s="2"/>
      <c r="H66" s="2"/>
      <c r="I66" s="2"/>
      <c r="J66" s="2"/>
      <c r="K66" s="2"/>
      <c r="L66" s="2"/>
      <c r="M66" s="2"/>
    </row>
    <row r="67" spans="1:13" x14ac:dyDescent="0.2">
      <c r="A67" s="2"/>
      <c r="B67" s="2"/>
      <c r="C67" s="2"/>
      <c r="D67" s="2"/>
      <c r="E67" s="2"/>
      <c r="F67" s="2"/>
      <c r="G67" s="2"/>
      <c r="H67" s="2"/>
      <c r="I67" s="2"/>
      <c r="J67" s="2"/>
      <c r="K67" s="2"/>
      <c r="L67" s="2"/>
      <c r="M67" s="2"/>
    </row>
    <row r="68" spans="1:13" x14ac:dyDescent="0.2">
      <c r="A68" s="2"/>
      <c r="B68" s="2"/>
      <c r="C68" s="2"/>
      <c r="D68" s="2"/>
      <c r="E68" s="2"/>
      <c r="F68" s="2"/>
      <c r="G68" s="2"/>
      <c r="H68" s="2"/>
      <c r="I68" s="2"/>
      <c r="J68" s="2"/>
      <c r="K68" s="2"/>
      <c r="L68" s="2"/>
      <c r="M68" s="2"/>
    </row>
    <row r="69" spans="1:13" x14ac:dyDescent="0.2">
      <c r="A69" s="2"/>
      <c r="B69" s="2"/>
      <c r="C69" s="2"/>
      <c r="D69" s="2"/>
      <c r="E69" s="2"/>
      <c r="F69" s="2"/>
      <c r="G69" s="2"/>
      <c r="H69" s="2"/>
      <c r="I69" s="2"/>
      <c r="J69" s="2"/>
      <c r="K69" s="2"/>
      <c r="L69" s="2"/>
      <c r="M69" s="2"/>
    </row>
    <row r="70" spans="1:13" x14ac:dyDescent="0.2">
      <c r="A70" s="2"/>
      <c r="B70" s="2"/>
      <c r="C70" s="2"/>
      <c r="D70" s="2"/>
      <c r="E70" s="2"/>
      <c r="F70" s="2"/>
      <c r="G70" s="2"/>
      <c r="H70" s="2"/>
      <c r="I70" s="2"/>
      <c r="J70" s="2"/>
      <c r="K70" s="2"/>
      <c r="L70" s="2"/>
      <c r="M70" s="2"/>
    </row>
    <row r="71" spans="1:13" x14ac:dyDescent="0.2">
      <c r="A71" s="2"/>
      <c r="B71" s="2"/>
      <c r="C71" s="2"/>
      <c r="D71" s="2"/>
      <c r="E71" s="2"/>
      <c r="F71" s="2"/>
      <c r="G71" s="2"/>
      <c r="H71" s="2"/>
      <c r="I71" s="2"/>
      <c r="J71" s="2"/>
      <c r="K71" s="2"/>
      <c r="L71" s="2"/>
      <c r="M71" s="2"/>
    </row>
    <row r="72" spans="1:13" x14ac:dyDescent="0.2">
      <c r="A72" s="2"/>
      <c r="B72" s="2"/>
      <c r="C72" s="2"/>
      <c r="D72" s="2"/>
      <c r="E72" s="2"/>
      <c r="F72" s="2"/>
      <c r="G72" s="2"/>
      <c r="H72" s="2"/>
      <c r="I72" s="2"/>
      <c r="J72" s="2"/>
      <c r="K72" s="2"/>
      <c r="L72" s="2"/>
      <c r="M72" s="2"/>
    </row>
    <row r="73" spans="1:13" x14ac:dyDescent="0.2">
      <c r="A73" s="2"/>
      <c r="B73" s="2"/>
      <c r="C73" s="2"/>
      <c r="D73" s="2"/>
      <c r="E73" s="2"/>
      <c r="F73" s="2"/>
      <c r="G73" s="2"/>
      <c r="H73" s="2"/>
      <c r="I73" s="2"/>
      <c r="J73" s="2"/>
      <c r="K73" s="2"/>
      <c r="L73" s="2"/>
      <c r="M73" s="2"/>
    </row>
    <row r="74" spans="1:13" x14ac:dyDescent="0.2">
      <c r="A74" s="2"/>
      <c r="B74" s="2"/>
      <c r="C74" s="2"/>
      <c r="D74" s="2"/>
      <c r="E74" s="2"/>
      <c r="F74" s="2"/>
      <c r="G74" s="2"/>
      <c r="H74" s="2"/>
      <c r="I74" s="2"/>
      <c r="J74" s="2"/>
      <c r="K74" s="2"/>
      <c r="L74" s="2"/>
      <c r="M74" s="2"/>
    </row>
    <row r="75" spans="1:13" x14ac:dyDescent="0.2">
      <c r="A75" s="2"/>
      <c r="B75" s="2"/>
      <c r="C75" s="2"/>
      <c r="D75" s="2"/>
      <c r="E75" s="2"/>
      <c r="F75" s="2"/>
      <c r="G75" s="2"/>
      <c r="H75" s="2"/>
      <c r="I75" s="2"/>
      <c r="J75" s="2"/>
      <c r="K75" s="2"/>
      <c r="L75" s="2"/>
      <c r="M75" s="2"/>
    </row>
    <row r="76" spans="1:13" x14ac:dyDescent="0.2">
      <c r="A76" s="2"/>
      <c r="B76" s="2"/>
      <c r="C76" s="2"/>
      <c r="D76" s="2"/>
      <c r="E76" s="2"/>
      <c r="F76" s="2"/>
      <c r="G76" s="2"/>
      <c r="H76" s="2"/>
      <c r="I76" s="2"/>
      <c r="J76" s="2"/>
      <c r="K76" s="2"/>
      <c r="L76" s="2"/>
      <c r="M76" s="2"/>
    </row>
    <row r="77" spans="1:13" x14ac:dyDescent="0.2">
      <c r="A77" s="2"/>
      <c r="B77" s="2"/>
      <c r="C77" s="2"/>
      <c r="D77" s="2"/>
      <c r="E77" s="2"/>
      <c r="F77" s="2"/>
      <c r="G77" s="2"/>
      <c r="H77" s="2"/>
      <c r="I77" s="2"/>
      <c r="J77" s="2"/>
      <c r="K77" s="2"/>
      <c r="L77" s="2"/>
      <c r="M77" s="2"/>
    </row>
    <row r="78" spans="1:13" x14ac:dyDescent="0.2">
      <c r="A78" s="2"/>
      <c r="B78" s="2"/>
      <c r="C78" s="2"/>
      <c r="D78" s="2"/>
      <c r="E78" s="2"/>
      <c r="F78" s="2"/>
      <c r="G78" s="2"/>
      <c r="H78" s="2"/>
      <c r="I78" s="2"/>
      <c r="J78" s="2"/>
      <c r="K78" s="2"/>
      <c r="L78" s="2"/>
      <c r="M78" s="2"/>
    </row>
    <row r="79" spans="1:13" x14ac:dyDescent="0.2">
      <c r="A79" s="2"/>
      <c r="B79" s="2"/>
      <c r="C79" s="2"/>
      <c r="D79" s="2"/>
      <c r="E79" s="2"/>
      <c r="F79" s="2"/>
      <c r="G79" s="2"/>
      <c r="H79" s="2"/>
      <c r="I79" s="2"/>
      <c r="J79" s="2"/>
      <c r="K79" s="2"/>
      <c r="L79" s="2"/>
      <c r="M79" s="2"/>
    </row>
    <row r="80" spans="1:13" x14ac:dyDescent="0.2">
      <c r="A80" s="2"/>
      <c r="B80" s="2"/>
      <c r="C80" s="2"/>
      <c r="D80" s="2"/>
      <c r="E80" s="2"/>
      <c r="F80" s="2"/>
      <c r="G80" s="2"/>
      <c r="H80" s="2"/>
      <c r="I80" s="2"/>
      <c r="J80" s="2"/>
      <c r="K80" s="2"/>
      <c r="L80" s="2"/>
      <c r="M80" s="2"/>
    </row>
    <row r="81" spans="1:13" x14ac:dyDescent="0.2">
      <c r="A81" s="2"/>
      <c r="B81" s="2"/>
      <c r="C81" s="2"/>
      <c r="D81" s="2"/>
      <c r="E81" s="2"/>
      <c r="F81" s="2"/>
      <c r="G81" s="2"/>
      <c r="H81" s="2"/>
      <c r="I81" s="2"/>
      <c r="J81" s="2"/>
      <c r="K81" s="2"/>
      <c r="L81" s="2"/>
      <c r="M81" s="2"/>
    </row>
    <row r="82" spans="1:13" x14ac:dyDescent="0.2">
      <c r="A82" s="2"/>
      <c r="B82" s="2"/>
      <c r="C82" s="2"/>
      <c r="D82" s="2"/>
      <c r="E82" s="2"/>
      <c r="F82" s="2"/>
      <c r="G82" s="2"/>
      <c r="H82" s="2"/>
      <c r="I82" s="2"/>
      <c r="J82" s="2"/>
      <c r="K82" s="2"/>
      <c r="L82" s="2"/>
      <c r="M82" s="2"/>
    </row>
    <row r="83" spans="1:13" x14ac:dyDescent="0.2">
      <c r="A83" s="2"/>
      <c r="B83" s="2"/>
      <c r="C83" s="2"/>
      <c r="D83" s="2"/>
      <c r="E83" s="2"/>
      <c r="F83" s="2"/>
      <c r="G83" s="2"/>
      <c r="H83" s="2"/>
      <c r="I83" s="2"/>
      <c r="J83" s="2"/>
      <c r="K83" s="2"/>
      <c r="L83" s="2"/>
      <c r="M83" s="2"/>
    </row>
    <row r="84" spans="1:13" x14ac:dyDescent="0.2">
      <c r="A84" s="2"/>
      <c r="B84" s="2"/>
      <c r="C84" s="2"/>
      <c r="D84" s="2"/>
      <c r="E84" s="2"/>
      <c r="F84" s="2"/>
      <c r="G84" s="2"/>
      <c r="H84" s="2"/>
      <c r="I84" s="2"/>
      <c r="J84" s="2"/>
      <c r="K84" s="2"/>
      <c r="L84" s="2"/>
      <c r="M84" s="2"/>
    </row>
    <row r="85" spans="1:13" x14ac:dyDescent="0.2">
      <c r="A85" s="2"/>
      <c r="B85" s="2"/>
      <c r="C85" s="2"/>
      <c r="D85" s="2"/>
      <c r="E85" s="2"/>
      <c r="F85" s="2"/>
      <c r="G85" s="2"/>
      <c r="H85" s="2"/>
      <c r="I85" s="2"/>
      <c r="J85" s="2"/>
      <c r="K85" s="2"/>
      <c r="L85" s="2"/>
      <c r="M85" s="2"/>
    </row>
    <row r="86" spans="1:13" x14ac:dyDescent="0.2">
      <c r="A86" s="2"/>
      <c r="B86" s="2"/>
      <c r="C86" s="2"/>
      <c r="D86" s="2"/>
      <c r="E86" s="2"/>
      <c r="F86" s="2"/>
      <c r="G86" s="2"/>
      <c r="H86" s="2"/>
      <c r="I86" s="2"/>
      <c r="J86" s="2"/>
      <c r="K86" s="2"/>
      <c r="L86" s="2"/>
      <c r="M86" s="2"/>
    </row>
    <row r="87" spans="1:13" x14ac:dyDescent="0.2">
      <c r="A87" s="2"/>
      <c r="B87" s="2"/>
      <c r="C87" s="2"/>
      <c r="D87" s="2"/>
      <c r="E87" s="2"/>
      <c r="F87" s="2"/>
      <c r="G87" s="2"/>
      <c r="H87" s="2"/>
      <c r="I87" s="2"/>
      <c r="J87" s="2"/>
      <c r="K87" s="2"/>
      <c r="L87" s="2"/>
      <c r="M87" s="2"/>
    </row>
  </sheetData>
  <printOptions horizontalCentered="1"/>
  <pageMargins left="0.25" right="0.25" top="1" bottom="1" header="0.5" footer="0.5"/>
  <pageSetup scale="90" orientation="portrait" horizontalDpi="720" verticalDpi="72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election activeCell="E3" sqref="E3"/>
    </sheetView>
  </sheetViews>
  <sheetFormatPr defaultRowHeight="12.75" x14ac:dyDescent="0.2"/>
  <cols>
    <col min="1" max="1" width="12.7109375" style="1" customWidth="1"/>
    <col min="2" max="2" width="10.7109375" style="1" customWidth="1"/>
    <col min="3" max="3" width="5.7109375" style="1" customWidth="1"/>
    <col min="4" max="4" width="10.7109375" style="1" customWidth="1"/>
    <col min="5" max="6" width="9.140625" style="1"/>
    <col min="7" max="7" width="5.7109375" style="1" customWidth="1"/>
    <col min="8" max="9" width="9.140625" style="1"/>
    <col min="10" max="10" width="6.7109375" style="1" customWidth="1"/>
    <col min="11" max="16384" width="9.140625" style="1"/>
  </cols>
  <sheetData>
    <row r="1" spans="1:13" x14ac:dyDescent="0.2">
      <c r="A1" s="8"/>
      <c r="B1" s="8"/>
      <c r="C1" s="8"/>
      <c r="D1" s="8"/>
      <c r="E1" s="8"/>
      <c r="F1" s="8"/>
      <c r="G1" s="8"/>
      <c r="H1" s="8"/>
      <c r="I1" s="8"/>
      <c r="J1" s="8"/>
      <c r="K1" s="8"/>
      <c r="L1" s="2"/>
      <c r="M1" s="2"/>
    </row>
    <row r="2" spans="1:13" ht="35.25" x14ac:dyDescent="0.5">
      <c r="A2" s="8"/>
      <c r="B2" s="8"/>
      <c r="C2" s="8"/>
      <c r="D2" s="8"/>
      <c r="E2" s="383" t="s">
        <v>286</v>
      </c>
      <c r="F2" s="8"/>
      <c r="G2" s="8"/>
      <c r="H2" s="8"/>
      <c r="I2" s="8"/>
      <c r="J2" s="8"/>
      <c r="K2" s="8"/>
      <c r="L2" s="2"/>
      <c r="M2" s="2"/>
    </row>
    <row r="3" spans="1:13" x14ac:dyDescent="0.2">
      <c r="A3" s="8"/>
      <c r="B3" s="11" t="s">
        <v>5</v>
      </c>
      <c r="C3" s="2"/>
      <c r="D3" s="8"/>
      <c r="E3" s="14"/>
      <c r="F3" s="13"/>
      <c r="G3" s="8"/>
      <c r="H3" s="11" t="s">
        <v>5</v>
      </c>
      <c r="I3" s="8"/>
      <c r="J3" s="8"/>
      <c r="K3" s="8"/>
      <c r="L3" s="2"/>
      <c r="M3" s="2"/>
    </row>
    <row r="4" spans="1:13" x14ac:dyDescent="0.2">
      <c r="A4" s="8"/>
      <c r="B4" s="8" t="s">
        <v>5</v>
      </c>
      <c r="C4" s="8" t="s">
        <v>5</v>
      </c>
      <c r="D4" s="8"/>
      <c r="E4" s="13"/>
      <c r="F4" s="13"/>
      <c r="G4" s="8"/>
      <c r="H4" s="8"/>
      <c r="I4" s="8"/>
      <c r="J4" s="8"/>
      <c r="K4" s="8"/>
      <c r="L4" s="2"/>
      <c r="M4" s="2"/>
    </row>
    <row r="5" spans="1:13" x14ac:dyDescent="0.2">
      <c r="A5" s="8"/>
      <c r="B5" s="118" t="s">
        <v>78</v>
      </c>
      <c r="C5" s="8"/>
      <c r="D5" s="8"/>
      <c r="E5" s="14" t="s">
        <v>5</v>
      </c>
      <c r="F5" s="13"/>
      <c r="G5" s="11" t="s">
        <v>73</v>
      </c>
      <c r="H5" s="2"/>
      <c r="I5" s="117">
        <f>B8</f>
        <v>3.8</v>
      </c>
      <c r="J5" s="8"/>
      <c r="K5" s="8"/>
      <c r="L5" s="2"/>
      <c r="M5" s="2"/>
    </row>
    <row r="6" spans="1:13" ht="13.5" thickBot="1" x14ac:dyDescent="0.25">
      <c r="A6" s="8"/>
      <c r="B6" s="92" t="s">
        <v>72</v>
      </c>
      <c r="C6" s="8"/>
      <c r="D6" s="8"/>
      <c r="E6" s="117" t="s">
        <v>71</v>
      </c>
      <c r="F6" s="90"/>
      <c r="G6" s="8"/>
      <c r="H6" s="11" t="s">
        <v>70</v>
      </c>
      <c r="I6" s="8"/>
      <c r="J6" s="8"/>
      <c r="K6" s="8"/>
      <c r="L6" s="2"/>
      <c r="M6" s="2"/>
    </row>
    <row r="7" spans="1:13" ht="14.25" thickTop="1" thickBot="1" x14ac:dyDescent="0.25">
      <c r="A7" s="11" t="s">
        <v>47</v>
      </c>
      <c r="B7" s="89" t="s">
        <v>69</v>
      </c>
      <c r="C7" s="8"/>
      <c r="D7" s="8"/>
      <c r="E7" s="29" t="s">
        <v>46</v>
      </c>
      <c r="F7" s="8" t="s">
        <v>45</v>
      </c>
      <c r="G7" s="8"/>
      <c r="H7" s="116" t="s">
        <v>44</v>
      </c>
      <c r="I7" s="115" t="s">
        <v>43</v>
      </c>
      <c r="J7" s="8"/>
      <c r="K7" s="8"/>
      <c r="L7" s="2"/>
      <c r="M7" s="2"/>
    </row>
    <row r="8" spans="1:13" ht="14.25" thickTop="1" thickBot="1" x14ac:dyDescent="0.25">
      <c r="A8" s="100" t="s">
        <v>5</v>
      </c>
      <c r="B8" s="64">
        <v>3.8</v>
      </c>
      <c r="C8" s="114" t="s">
        <v>42</v>
      </c>
      <c r="D8" s="113" t="s">
        <v>41</v>
      </c>
      <c r="E8" s="73">
        <f>936/B8</f>
        <v>246.31578947368422</v>
      </c>
      <c r="F8" s="73">
        <f t="shared" ref="F8:F13" si="0">12*E8</f>
        <v>2955.7894736842109</v>
      </c>
      <c r="G8" s="108"/>
      <c r="H8" s="73">
        <f>984/B8</f>
        <v>258.94736842105266</v>
      </c>
      <c r="I8" s="73">
        <f t="shared" ref="I8:I13" si="1">12*H8</f>
        <v>3107.3684210526317</v>
      </c>
      <c r="J8" s="105"/>
      <c r="K8" s="8"/>
      <c r="L8" s="2"/>
      <c r="M8" s="2"/>
    </row>
    <row r="9" spans="1:13" ht="13.5" thickTop="1" x14ac:dyDescent="0.2">
      <c r="A9" s="8"/>
      <c r="B9" s="112" t="s">
        <v>77</v>
      </c>
      <c r="C9" s="8"/>
      <c r="D9" s="107" t="s">
        <v>40</v>
      </c>
      <c r="E9" s="73">
        <f>E12+E11</f>
        <v>184.73684210526318</v>
      </c>
      <c r="F9" s="73">
        <f t="shared" si="0"/>
        <v>2216.8421052631584</v>
      </c>
      <c r="G9" s="108"/>
      <c r="H9" s="73">
        <f>3*H12</f>
        <v>194.21052631578948</v>
      </c>
      <c r="I9" s="73">
        <f t="shared" si="1"/>
        <v>2330.5263157894738</v>
      </c>
      <c r="J9" s="105"/>
      <c r="K9" s="8"/>
      <c r="L9" s="2"/>
      <c r="M9" s="2"/>
    </row>
    <row r="10" spans="1:13" x14ac:dyDescent="0.2">
      <c r="A10" s="8"/>
      <c r="B10" s="65" t="s">
        <v>68</v>
      </c>
      <c r="C10" s="8"/>
      <c r="D10" s="107" t="s">
        <v>39</v>
      </c>
      <c r="E10" s="73">
        <f>E13*5</f>
        <v>153.94736842105263</v>
      </c>
      <c r="F10" s="73">
        <f t="shared" si="0"/>
        <v>1847.3684210526317</v>
      </c>
      <c r="G10" s="108"/>
      <c r="H10" s="73">
        <f>5*H13</f>
        <v>161.84210526315792</v>
      </c>
      <c r="I10" s="73">
        <f t="shared" si="1"/>
        <v>1942.105263157895</v>
      </c>
      <c r="J10" s="105"/>
      <c r="K10" s="8"/>
      <c r="L10" s="2"/>
      <c r="M10" s="2"/>
    </row>
    <row r="11" spans="1:13" ht="13.5" thickBot="1" x14ac:dyDescent="0.25">
      <c r="A11" s="8"/>
      <c r="B11" s="65" t="s">
        <v>63</v>
      </c>
      <c r="C11" s="8"/>
      <c r="D11" s="111" t="s">
        <v>38</v>
      </c>
      <c r="E11" s="109">
        <f>E8/2</f>
        <v>123.15789473684211</v>
      </c>
      <c r="F11" s="109">
        <f t="shared" si="0"/>
        <v>1477.8947368421054</v>
      </c>
      <c r="G11" s="110"/>
      <c r="H11" s="109">
        <f>H8/2</f>
        <v>129.47368421052633</v>
      </c>
      <c r="I11" s="109">
        <f t="shared" si="1"/>
        <v>1553.6842105263158</v>
      </c>
      <c r="J11" s="105"/>
      <c r="K11" s="8"/>
      <c r="L11" s="2"/>
      <c r="M11" s="2"/>
    </row>
    <row r="12" spans="1:13" ht="13.5" thickTop="1" x14ac:dyDescent="0.2">
      <c r="A12" s="8"/>
      <c r="B12" s="65" t="s">
        <v>76</v>
      </c>
      <c r="C12" s="8"/>
      <c r="D12" s="107" t="s">
        <v>37</v>
      </c>
      <c r="E12" s="73">
        <f>E8/4</f>
        <v>61.578947368421055</v>
      </c>
      <c r="F12" s="73">
        <f t="shared" si="0"/>
        <v>738.94736842105272</v>
      </c>
      <c r="G12" s="108"/>
      <c r="H12" s="73">
        <f>H11/2</f>
        <v>64.736842105263165</v>
      </c>
      <c r="I12" s="73">
        <f t="shared" si="1"/>
        <v>776.84210526315792</v>
      </c>
      <c r="J12" s="105"/>
      <c r="K12" s="8"/>
      <c r="L12" s="2"/>
      <c r="M12" s="2"/>
    </row>
    <row r="13" spans="1:13" x14ac:dyDescent="0.2">
      <c r="A13" s="8"/>
      <c r="B13" s="65" t="s">
        <v>75</v>
      </c>
      <c r="C13" s="8"/>
      <c r="D13" s="107" t="s">
        <v>36</v>
      </c>
      <c r="E13" s="73">
        <f>E8/8</f>
        <v>30.789473684210527</v>
      </c>
      <c r="F13" s="73">
        <f t="shared" si="0"/>
        <v>369.47368421052636</v>
      </c>
      <c r="G13" s="106"/>
      <c r="H13" s="73">
        <f>H12/2</f>
        <v>32.368421052631582</v>
      </c>
      <c r="I13" s="73">
        <f t="shared" si="1"/>
        <v>388.42105263157896</v>
      </c>
      <c r="J13" s="105"/>
      <c r="K13" s="8"/>
      <c r="L13" s="2"/>
      <c r="M13" s="2"/>
    </row>
    <row r="14" spans="1:13" x14ac:dyDescent="0.2">
      <c r="A14" s="8"/>
      <c r="B14" s="65" t="s">
        <v>74</v>
      </c>
      <c r="C14" s="8"/>
      <c r="D14" s="11"/>
      <c r="E14" s="8"/>
      <c r="F14" s="8"/>
      <c r="G14" s="13" t="s">
        <v>64</v>
      </c>
      <c r="H14" s="27"/>
      <c r="I14" s="104"/>
      <c r="J14" s="8"/>
      <c r="K14" s="8"/>
      <c r="L14" s="2"/>
      <c r="M14" s="2"/>
    </row>
    <row r="15" spans="1:13" ht="13.5" thickBot="1" x14ac:dyDescent="0.25">
      <c r="A15" s="11" t="s">
        <v>63</v>
      </c>
      <c r="B15" s="65" t="s">
        <v>62</v>
      </c>
      <c r="C15" s="8"/>
      <c r="D15" s="11"/>
      <c r="E15" s="8"/>
      <c r="F15" s="8"/>
      <c r="G15" s="101" t="s">
        <v>61</v>
      </c>
      <c r="H15" s="100">
        <f>0.1*H8</f>
        <v>25.894736842105267</v>
      </c>
      <c r="I15" s="99">
        <f t="shared" ref="I15:I20" si="2">12*H15</f>
        <v>310.73684210526324</v>
      </c>
      <c r="J15" s="8"/>
      <c r="K15" s="8"/>
      <c r="L15" s="2"/>
      <c r="M15" s="2"/>
    </row>
    <row r="16" spans="1:13" ht="14.25" thickTop="1" thickBot="1" x14ac:dyDescent="0.25">
      <c r="A16" s="8"/>
      <c r="B16" s="64">
        <v>0.89</v>
      </c>
      <c r="C16" s="8"/>
      <c r="D16" s="8"/>
      <c r="E16" s="8" t="s">
        <v>5</v>
      </c>
      <c r="F16" s="8"/>
      <c r="G16" s="101" t="s">
        <v>60</v>
      </c>
      <c r="H16" s="21">
        <f>0.15*H8</f>
        <v>38.842105263157897</v>
      </c>
      <c r="I16" s="102">
        <f t="shared" si="2"/>
        <v>466.1052631578948</v>
      </c>
      <c r="J16" s="8"/>
      <c r="K16" s="8"/>
      <c r="L16" s="2"/>
      <c r="M16" s="2"/>
    </row>
    <row r="17" spans="1:13" ht="14.25" thickTop="1" thickBot="1" x14ac:dyDescent="0.25">
      <c r="A17" s="8"/>
      <c r="B17" s="103" t="s">
        <v>59</v>
      </c>
      <c r="C17" s="8"/>
      <c r="D17" s="8"/>
      <c r="E17" s="8" t="s">
        <v>5</v>
      </c>
      <c r="F17" s="8"/>
      <c r="G17" s="101" t="s">
        <v>58</v>
      </c>
      <c r="H17" s="21">
        <f>0.2*H8</f>
        <v>51.789473684210535</v>
      </c>
      <c r="I17" s="102">
        <f t="shared" si="2"/>
        <v>621.47368421052647</v>
      </c>
      <c r="J17" s="8"/>
      <c r="K17" s="8"/>
      <c r="L17" s="2"/>
      <c r="M17" s="2"/>
    </row>
    <row r="18" spans="1:13" ht="14.25" thickTop="1" thickBot="1" x14ac:dyDescent="0.25">
      <c r="A18" s="60" t="s">
        <v>31</v>
      </c>
      <c r="B18" s="58"/>
      <c r="C18" s="57"/>
      <c r="D18" s="8"/>
      <c r="E18" s="8"/>
      <c r="F18" s="8"/>
      <c r="G18" s="101" t="s">
        <v>57</v>
      </c>
      <c r="H18" s="100">
        <f>0.3*H8</f>
        <v>77.684210526315795</v>
      </c>
      <c r="I18" s="99">
        <f t="shared" si="2"/>
        <v>932.21052631578959</v>
      </c>
      <c r="J18" s="8"/>
      <c r="K18" s="8"/>
      <c r="L18" s="2"/>
      <c r="M18" s="2"/>
    </row>
    <row r="19" spans="1:13" ht="14.25" thickTop="1" thickBot="1" x14ac:dyDescent="0.25">
      <c r="A19" s="59" t="s">
        <v>30</v>
      </c>
      <c r="B19" s="58"/>
      <c r="C19" s="57"/>
      <c r="D19" s="8"/>
      <c r="E19" s="8"/>
      <c r="F19" s="8"/>
      <c r="G19" s="101" t="s">
        <v>56</v>
      </c>
      <c r="H19" s="100">
        <f>0.4*H8</f>
        <v>103.57894736842107</v>
      </c>
      <c r="I19" s="99">
        <f t="shared" si="2"/>
        <v>1242.9473684210529</v>
      </c>
      <c r="J19" s="8"/>
      <c r="K19" s="8"/>
      <c r="L19" s="2"/>
      <c r="M19" s="2"/>
    </row>
    <row r="20" spans="1:13" ht="14.25" thickTop="1" thickBot="1" x14ac:dyDescent="0.25">
      <c r="A20" s="56" t="s">
        <v>5</v>
      </c>
      <c r="B20" s="44"/>
      <c r="C20" s="55"/>
      <c r="D20" s="8"/>
      <c r="E20" s="8"/>
      <c r="F20" s="8"/>
      <c r="G20" s="98" t="s">
        <v>55</v>
      </c>
      <c r="H20" s="97">
        <f>0.6*H8</f>
        <v>155.36842105263159</v>
      </c>
      <c r="I20" s="96">
        <f t="shared" si="2"/>
        <v>1864.4210526315792</v>
      </c>
      <c r="J20" s="8"/>
      <c r="K20" s="8"/>
      <c r="L20" s="2"/>
      <c r="M20" s="2"/>
    </row>
    <row r="21" spans="1:13" ht="14.25" thickTop="1" thickBot="1" x14ac:dyDescent="0.25">
      <c r="A21" s="45" t="s">
        <v>29</v>
      </c>
      <c r="B21" s="44"/>
      <c r="C21" s="43" t="s">
        <v>28</v>
      </c>
      <c r="D21" s="8"/>
      <c r="E21" s="8"/>
      <c r="F21" s="8"/>
      <c r="G21" s="54" t="s">
        <v>5</v>
      </c>
      <c r="H21" s="53" t="s">
        <v>5</v>
      </c>
      <c r="I21" s="8"/>
      <c r="J21" s="8"/>
      <c r="K21" s="8"/>
      <c r="L21" s="2"/>
      <c r="M21" s="2"/>
    </row>
    <row r="22" spans="1:13" ht="13.5" thickTop="1" x14ac:dyDescent="0.2">
      <c r="A22" s="52" t="s">
        <v>23</v>
      </c>
      <c r="B22" s="51"/>
      <c r="C22" s="50" t="s">
        <v>27</v>
      </c>
      <c r="D22" s="8" t="s">
        <v>5</v>
      </c>
      <c r="E22" s="8" t="s">
        <v>5</v>
      </c>
      <c r="F22" s="49"/>
      <c r="G22" s="48" t="s">
        <v>26</v>
      </c>
      <c r="H22" s="47"/>
      <c r="I22" s="47"/>
      <c r="J22" s="47"/>
      <c r="K22" s="46"/>
      <c r="L22" s="2"/>
      <c r="M22" s="2"/>
    </row>
    <row r="23" spans="1:13" ht="13.5" thickBot="1" x14ac:dyDescent="0.25">
      <c r="A23" s="45" t="s">
        <v>23</v>
      </c>
      <c r="B23" s="44"/>
      <c r="C23" s="43" t="s">
        <v>25</v>
      </c>
      <c r="D23" s="13"/>
      <c r="E23" s="8" t="s">
        <v>5</v>
      </c>
      <c r="F23" s="16"/>
      <c r="G23" s="42" t="s">
        <v>24</v>
      </c>
      <c r="H23" s="41"/>
      <c r="I23" s="41"/>
      <c r="J23" s="41"/>
      <c r="K23" s="40"/>
      <c r="L23" s="2"/>
      <c r="M23" s="2"/>
    </row>
    <row r="24" spans="1:13" ht="14.25" thickTop="1" thickBot="1" x14ac:dyDescent="0.25">
      <c r="A24" s="39" t="s">
        <v>23</v>
      </c>
      <c r="B24" s="38"/>
      <c r="C24" s="37" t="s">
        <v>22</v>
      </c>
      <c r="D24" s="27" t="s">
        <v>5</v>
      </c>
      <c r="E24" s="2"/>
      <c r="F24" s="3"/>
      <c r="G24" s="2"/>
      <c r="H24" s="8"/>
      <c r="I24" s="8"/>
      <c r="J24" s="8"/>
      <c r="K24" s="8"/>
      <c r="L24" s="2"/>
      <c r="M24" s="2"/>
    </row>
    <row r="25" spans="1:13" ht="13.5" thickTop="1" x14ac:dyDescent="0.2">
      <c r="A25" s="8"/>
      <c r="B25" s="8"/>
      <c r="C25" s="13"/>
      <c r="D25" s="13"/>
      <c r="E25" s="8" t="s">
        <v>5</v>
      </c>
      <c r="F25" s="16"/>
      <c r="G25" s="8"/>
      <c r="H25" s="11" t="s">
        <v>54</v>
      </c>
      <c r="I25" s="8"/>
      <c r="J25" s="8"/>
      <c r="K25" s="8"/>
      <c r="L25" s="2"/>
      <c r="M25" s="2"/>
    </row>
    <row r="26" spans="1:13" x14ac:dyDescent="0.2">
      <c r="A26" s="32" t="s">
        <v>20</v>
      </c>
      <c r="B26" s="8"/>
      <c r="C26" s="13"/>
      <c r="D26" s="13"/>
      <c r="E26" s="8"/>
      <c r="F26" s="12" t="s">
        <v>5</v>
      </c>
      <c r="G26" s="8"/>
      <c r="H26" s="91">
        <f>B8</f>
        <v>3.8</v>
      </c>
      <c r="I26" s="11" t="s">
        <v>19</v>
      </c>
      <c r="J26" s="8"/>
      <c r="K26" s="8"/>
      <c r="L26" s="2"/>
      <c r="M26" s="2"/>
    </row>
    <row r="27" spans="1:13" x14ac:dyDescent="0.2">
      <c r="A27" s="32" t="s">
        <v>18</v>
      </c>
      <c r="B27" s="8"/>
      <c r="C27" s="13"/>
      <c r="D27" s="13"/>
      <c r="E27" s="8"/>
      <c r="F27" s="9" t="s">
        <v>3</v>
      </c>
      <c r="G27" s="35"/>
      <c r="H27" s="8"/>
      <c r="I27" s="8"/>
      <c r="J27" s="8"/>
      <c r="K27" s="8"/>
      <c r="L27" s="2"/>
      <c r="M27" s="2"/>
    </row>
    <row r="28" spans="1:13" x14ac:dyDescent="0.2">
      <c r="A28" s="32" t="s">
        <v>53</v>
      </c>
      <c r="B28" s="8"/>
      <c r="C28" s="13"/>
      <c r="D28" s="2"/>
      <c r="E28" s="8"/>
      <c r="F28" s="34">
        <f>F11</f>
        <v>1477.8947368421054</v>
      </c>
      <c r="G28" s="33" t="s">
        <v>2</v>
      </c>
      <c r="H28" s="8"/>
      <c r="I28" s="8"/>
      <c r="J28" s="8"/>
      <c r="K28" s="8"/>
      <c r="L28" s="2"/>
      <c r="M28" s="2"/>
    </row>
    <row r="29" spans="1:13" x14ac:dyDescent="0.2">
      <c r="A29" s="32" t="s">
        <v>52</v>
      </c>
      <c r="B29" s="8"/>
      <c r="C29" s="13"/>
      <c r="D29" s="13"/>
      <c r="E29" s="8"/>
      <c r="F29" s="31" t="s">
        <v>1</v>
      </c>
      <c r="G29" s="8" t="s">
        <v>5</v>
      </c>
      <c r="H29" s="8"/>
      <c r="I29" s="8"/>
      <c r="J29" s="8"/>
      <c r="K29" s="8"/>
      <c r="L29" s="2"/>
      <c r="M29" s="2"/>
    </row>
    <row r="30" spans="1:13" x14ac:dyDescent="0.2">
      <c r="A30" s="30" t="s">
        <v>5</v>
      </c>
      <c r="B30" s="8"/>
      <c r="C30" s="22" t="s">
        <v>14</v>
      </c>
      <c r="D30" s="13"/>
      <c r="E30" s="8"/>
      <c r="F30" s="31">
        <f>F28/12</f>
        <v>123.15789473684212</v>
      </c>
      <c r="G30" s="11" t="s">
        <v>0</v>
      </c>
      <c r="H30" s="11" t="s">
        <v>5</v>
      </c>
      <c r="I30" s="8"/>
      <c r="J30" s="8"/>
      <c r="K30" s="8"/>
      <c r="L30" s="2"/>
      <c r="M30" s="2"/>
    </row>
    <row r="31" spans="1:13" x14ac:dyDescent="0.2">
      <c r="A31" s="30" t="s">
        <v>5</v>
      </c>
      <c r="B31" s="8"/>
      <c r="C31" s="11" t="s">
        <v>5</v>
      </c>
      <c r="D31" s="13"/>
      <c r="E31" s="8"/>
      <c r="F31" s="16"/>
      <c r="G31" s="8"/>
      <c r="H31" s="29"/>
      <c r="I31" s="8"/>
      <c r="J31" s="8"/>
      <c r="K31" s="8"/>
      <c r="L31" s="2"/>
      <c r="M31" s="2"/>
    </row>
    <row r="32" spans="1:13" x14ac:dyDescent="0.2">
      <c r="A32" s="8" t="s">
        <v>5</v>
      </c>
      <c r="B32" s="8"/>
      <c r="C32" s="13"/>
      <c r="D32" s="14" t="s">
        <v>13</v>
      </c>
      <c r="E32" s="8"/>
      <c r="F32" s="16"/>
      <c r="G32" s="8"/>
      <c r="H32" s="8"/>
      <c r="I32" s="8"/>
      <c r="J32" s="8"/>
      <c r="K32" s="8"/>
      <c r="L32" s="2"/>
      <c r="M32" s="2"/>
    </row>
    <row r="33" spans="1:13" x14ac:dyDescent="0.2">
      <c r="A33" s="8" t="s">
        <v>5</v>
      </c>
      <c r="B33" s="2"/>
      <c r="C33" s="13"/>
      <c r="D33" s="28" t="s">
        <v>12</v>
      </c>
      <c r="E33" s="8"/>
      <c r="F33" s="16"/>
      <c r="G33" s="11" t="s">
        <v>5</v>
      </c>
      <c r="H33" s="8"/>
      <c r="I33" s="8"/>
      <c r="J33" s="8"/>
      <c r="K33" s="8"/>
      <c r="L33" s="2"/>
      <c r="M33" s="2"/>
    </row>
    <row r="34" spans="1:13" x14ac:dyDescent="0.2">
      <c r="A34" s="8" t="s">
        <v>5</v>
      </c>
      <c r="B34" s="11" t="s">
        <v>5</v>
      </c>
      <c r="C34" s="13"/>
      <c r="D34" s="18" t="s">
        <v>11</v>
      </c>
      <c r="E34" s="8"/>
      <c r="F34" s="16"/>
      <c r="G34" s="8"/>
      <c r="I34" s="15" t="s">
        <v>5</v>
      </c>
      <c r="J34" s="8" t="s">
        <v>5</v>
      </c>
      <c r="K34" s="27" t="s">
        <v>5</v>
      </c>
      <c r="L34" s="2"/>
      <c r="M34" s="2"/>
    </row>
    <row r="35" spans="1:13" ht="4.3499999999999996" customHeight="1" thickBot="1" x14ac:dyDescent="0.25">
      <c r="A35" s="13"/>
      <c r="B35" s="25"/>
      <c r="C35" s="24"/>
      <c r="D35" s="24"/>
      <c r="E35" s="26"/>
      <c r="F35" s="16"/>
      <c r="G35" s="13"/>
      <c r="H35" s="13"/>
      <c r="I35" s="13"/>
      <c r="J35" s="13"/>
      <c r="K35" s="13"/>
      <c r="L35" s="2"/>
      <c r="M35" s="2"/>
    </row>
    <row r="36" spans="1:13" ht="7.35" customHeight="1" thickTop="1" thickBot="1" x14ac:dyDescent="0.25">
      <c r="A36" s="8"/>
      <c r="B36" s="13"/>
      <c r="C36" s="25"/>
      <c r="D36" s="24"/>
      <c r="E36" s="24"/>
      <c r="F36" s="23"/>
      <c r="G36" s="23"/>
      <c r="H36" s="23"/>
      <c r="I36" s="23"/>
      <c r="J36" s="23"/>
      <c r="K36" s="23"/>
      <c r="L36" s="2"/>
      <c r="M36" s="2"/>
    </row>
    <row r="37" spans="1:13" ht="4.5" customHeight="1" thickTop="1" x14ac:dyDescent="0.2">
      <c r="A37" s="8"/>
      <c r="B37" s="8"/>
      <c r="C37" s="13"/>
      <c r="D37" s="13"/>
      <c r="E37" s="8"/>
      <c r="F37" s="16"/>
      <c r="G37" s="8"/>
      <c r="H37" s="8"/>
      <c r="I37" s="8"/>
      <c r="J37" s="8"/>
      <c r="K37" s="8"/>
      <c r="L37" s="2"/>
      <c r="M37" s="2"/>
    </row>
    <row r="38" spans="1:13" x14ac:dyDescent="0.2">
      <c r="A38" s="8"/>
      <c r="B38" s="22" t="s">
        <v>10</v>
      </c>
      <c r="C38" s="16"/>
      <c r="D38" s="21">
        <f>I12*B16</f>
        <v>691.38947368421054</v>
      </c>
      <c r="E38" s="20"/>
      <c r="F38" s="16"/>
      <c r="H38" s="15" t="s">
        <v>5</v>
      </c>
      <c r="I38" s="8"/>
      <c r="J38" s="27" t="s">
        <v>5</v>
      </c>
      <c r="K38" s="13"/>
      <c r="L38" s="2"/>
      <c r="M38" s="2"/>
    </row>
    <row r="39" spans="1:13" x14ac:dyDescent="0.2">
      <c r="A39" s="8"/>
      <c r="B39" s="11" t="s">
        <v>9</v>
      </c>
      <c r="C39" s="13"/>
      <c r="D39" s="18" t="s">
        <v>2</v>
      </c>
      <c r="E39" s="8"/>
      <c r="F39" s="9" t="s">
        <v>5</v>
      </c>
      <c r="G39" s="8"/>
      <c r="H39" s="17" t="s">
        <v>5</v>
      </c>
      <c r="I39" s="8"/>
      <c r="J39" s="8"/>
      <c r="K39" s="8"/>
      <c r="L39" s="2"/>
      <c r="M39" s="2"/>
    </row>
    <row r="40" spans="1:13" x14ac:dyDescent="0.2">
      <c r="A40" s="8"/>
      <c r="B40" s="8"/>
      <c r="C40" s="13"/>
      <c r="D40" s="13"/>
      <c r="E40" s="8"/>
      <c r="F40" s="16"/>
      <c r="G40" s="8"/>
      <c r="H40" s="8"/>
      <c r="I40" s="8"/>
      <c r="J40" s="8"/>
      <c r="K40" s="8"/>
      <c r="L40" s="2"/>
      <c r="M40" s="2"/>
    </row>
    <row r="41" spans="1:13" x14ac:dyDescent="0.2">
      <c r="A41" s="8"/>
      <c r="B41" s="8"/>
      <c r="C41" s="14" t="s">
        <v>8</v>
      </c>
      <c r="D41" s="13"/>
      <c r="E41" s="8"/>
      <c r="F41" s="16"/>
      <c r="G41" s="8"/>
      <c r="H41" s="14" t="s">
        <v>5</v>
      </c>
      <c r="I41" s="8"/>
      <c r="J41" s="8"/>
      <c r="K41" s="8"/>
      <c r="L41" s="2"/>
      <c r="M41" s="2"/>
    </row>
    <row r="42" spans="1:13" x14ac:dyDescent="0.2">
      <c r="A42" s="8"/>
      <c r="B42" s="15" t="s">
        <v>7</v>
      </c>
      <c r="C42" s="14">
        <f>D38*0.16</f>
        <v>110.62231578947369</v>
      </c>
      <c r="D42" s="13" t="s">
        <v>6</v>
      </c>
      <c r="E42" s="8"/>
      <c r="F42" s="12" t="s">
        <v>5</v>
      </c>
      <c r="G42" s="8" t="s">
        <v>5</v>
      </c>
      <c r="H42" s="11" t="s">
        <v>5</v>
      </c>
      <c r="I42" s="8"/>
      <c r="J42" s="8"/>
      <c r="K42" s="8"/>
      <c r="L42" s="2"/>
      <c r="M42" s="2"/>
    </row>
    <row r="43" spans="1:13" x14ac:dyDescent="0.2">
      <c r="A43" s="8"/>
      <c r="B43" s="10" t="s">
        <v>4</v>
      </c>
      <c r="C43" s="8"/>
      <c r="E43" s="8"/>
      <c r="F43" s="9" t="s">
        <v>3</v>
      </c>
      <c r="H43" s="8"/>
      <c r="I43" s="8"/>
      <c r="J43" s="8"/>
      <c r="K43" s="8"/>
      <c r="L43" s="2"/>
      <c r="M43" s="2"/>
    </row>
    <row r="44" spans="1:13" x14ac:dyDescent="0.2">
      <c r="A44" s="2"/>
      <c r="B44" s="2"/>
      <c r="C44" s="2"/>
      <c r="D44" s="2"/>
      <c r="E44" s="2"/>
      <c r="F44" s="7">
        <f>F11</f>
        <v>1477.8947368421054</v>
      </c>
      <c r="G44" s="4" t="s">
        <v>2</v>
      </c>
      <c r="H44" s="2"/>
      <c r="I44" s="2"/>
      <c r="J44" s="2"/>
      <c r="K44" s="2"/>
      <c r="L44" s="2"/>
      <c r="M44" s="2"/>
    </row>
    <row r="45" spans="1:13" x14ac:dyDescent="0.2">
      <c r="A45" s="2"/>
      <c r="B45" s="2"/>
      <c r="C45" s="2"/>
      <c r="D45" s="2"/>
      <c r="E45" s="2"/>
      <c r="F45" s="6" t="s">
        <v>1</v>
      </c>
      <c r="G45" s="4"/>
      <c r="H45" s="2"/>
      <c r="I45" s="2"/>
      <c r="J45" s="2"/>
      <c r="K45" s="2"/>
      <c r="L45" s="2"/>
      <c r="M45" s="2"/>
    </row>
    <row r="46" spans="1:13" x14ac:dyDescent="0.2">
      <c r="A46" s="2"/>
      <c r="B46" s="2"/>
      <c r="C46" s="2"/>
      <c r="D46" s="2"/>
      <c r="E46" s="2"/>
      <c r="F46" s="5">
        <f>F44/12</f>
        <v>123.15789473684212</v>
      </c>
      <c r="G46" s="4" t="s">
        <v>0</v>
      </c>
      <c r="H46" s="2"/>
      <c r="I46" s="2"/>
      <c r="J46" s="2"/>
      <c r="K46" s="2"/>
      <c r="L46" s="2"/>
      <c r="M46" s="2"/>
    </row>
    <row r="47" spans="1:13" x14ac:dyDescent="0.2">
      <c r="A47" s="2"/>
      <c r="B47" s="2"/>
      <c r="C47" s="2"/>
      <c r="D47" s="2"/>
      <c r="E47" s="2"/>
      <c r="F47" s="3"/>
      <c r="G47" s="2"/>
      <c r="H47" s="2"/>
      <c r="I47" s="2"/>
      <c r="J47" s="2"/>
      <c r="K47" s="2"/>
      <c r="L47" s="2"/>
      <c r="M47" s="2"/>
    </row>
    <row r="48" spans="1:13" x14ac:dyDescent="0.2">
      <c r="A48" s="2"/>
      <c r="B48" s="2"/>
      <c r="C48" s="2"/>
      <c r="D48" s="2"/>
      <c r="E48" s="2"/>
      <c r="F48" s="3"/>
      <c r="G48" s="2"/>
      <c r="H48" s="2"/>
      <c r="I48" s="2"/>
      <c r="J48" s="2"/>
      <c r="K48" s="2"/>
      <c r="L48" s="2"/>
      <c r="M48" s="2"/>
    </row>
    <row r="49" spans="1:13" x14ac:dyDescent="0.2">
      <c r="A49" s="2"/>
      <c r="B49" s="2"/>
      <c r="C49" s="2"/>
      <c r="D49" s="2"/>
      <c r="E49" s="2"/>
      <c r="F49" s="3"/>
      <c r="G49" s="2"/>
      <c r="H49" s="2"/>
      <c r="I49" s="2"/>
      <c r="J49" s="2"/>
      <c r="K49" s="2"/>
      <c r="L49" s="2"/>
      <c r="M49" s="2"/>
    </row>
    <row r="50" spans="1:13" x14ac:dyDescent="0.2">
      <c r="A50" s="2"/>
      <c r="B50" s="2"/>
      <c r="C50" s="2"/>
      <c r="D50" s="2"/>
      <c r="E50" s="2"/>
      <c r="F50" s="3"/>
      <c r="G50" s="2"/>
      <c r="H50" s="2"/>
      <c r="I50" s="2"/>
      <c r="J50" s="2"/>
      <c r="K50" s="2"/>
      <c r="L50" s="2"/>
      <c r="M50" s="2"/>
    </row>
    <row r="51" spans="1:13" x14ac:dyDescent="0.2">
      <c r="A51" s="2"/>
      <c r="B51" s="2"/>
      <c r="C51" s="2"/>
      <c r="D51" s="2"/>
      <c r="E51" s="2"/>
      <c r="F51" s="2"/>
      <c r="G51" s="2"/>
      <c r="H51" s="2"/>
      <c r="I51" s="2"/>
      <c r="J51" s="2"/>
      <c r="K51" s="2"/>
      <c r="L51" s="2"/>
      <c r="M51" s="2"/>
    </row>
    <row r="52" spans="1:13" x14ac:dyDescent="0.2">
      <c r="A52" s="2"/>
      <c r="B52" s="2"/>
      <c r="C52" s="2"/>
      <c r="D52" s="2"/>
      <c r="E52" s="2"/>
      <c r="F52" s="2"/>
      <c r="G52" s="2"/>
      <c r="H52" s="2"/>
      <c r="I52" s="2"/>
      <c r="J52" s="2"/>
      <c r="K52" s="2"/>
      <c r="L52" s="2"/>
      <c r="M52" s="2"/>
    </row>
    <row r="53" spans="1:13" x14ac:dyDescent="0.2">
      <c r="A53" s="2"/>
      <c r="B53" s="2"/>
      <c r="C53" s="2"/>
      <c r="D53" s="2"/>
      <c r="E53" s="2"/>
      <c r="F53" s="2"/>
      <c r="G53" s="2"/>
      <c r="H53" s="2"/>
      <c r="I53" s="2"/>
      <c r="J53" s="2"/>
      <c r="K53" s="2"/>
      <c r="L53" s="2"/>
      <c r="M53" s="2"/>
    </row>
    <row r="54" spans="1:13" x14ac:dyDescent="0.2">
      <c r="A54" s="2"/>
      <c r="B54" s="2"/>
      <c r="C54" s="2"/>
      <c r="D54" s="2"/>
      <c r="E54" s="2"/>
      <c r="F54" s="2"/>
      <c r="G54" s="2"/>
      <c r="H54" s="2"/>
      <c r="I54" s="2"/>
      <c r="J54" s="2"/>
      <c r="K54" s="2"/>
      <c r="L54" s="2"/>
      <c r="M54" s="2"/>
    </row>
    <row r="55" spans="1:13" x14ac:dyDescent="0.2">
      <c r="A55" s="2"/>
      <c r="B55" s="2"/>
      <c r="C55" s="2"/>
      <c r="D55" s="2"/>
      <c r="E55" s="2"/>
      <c r="F55" s="2"/>
      <c r="G55" s="2"/>
      <c r="H55" s="2"/>
      <c r="I55" s="2"/>
      <c r="J55" s="2"/>
      <c r="K55" s="2"/>
      <c r="L55" s="2"/>
      <c r="M55" s="2"/>
    </row>
    <row r="56" spans="1:13" x14ac:dyDescent="0.2">
      <c r="A56" s="2"/>
      <c r="B56" s="2"/>
      <c r="C56" s="2"/>
      <c r="D56" s="2"/>
      <c r="E56" s="2"/>
      <c r="F56" s="2"/>
      <c r="G56" s="2"/>
      <c r="H56" s="2"/>
      <c r="I56" s="2"/>
      <c r="J56" s="2"/>
      <c r="K56" s="2"/>
      <c r="L56" s="2"/>
      <c r="M56" s="2"/>
    </row>
    <row r="57" spans="1:13" x14ac:dyDescent="0.2">
      <c r="A57" s="2"/>
      <c r="B57" s="2"/>
      <c r="C57" s="2"/>
      <c r="D57" s="2"/>
      <c r="E57" s="2"/>
      <c r="F57" s="2"/>
      <c r="G57" s="2"/>
      <c r="H57" s="2"/>
      <c r="I57" s="2"/>
      <c r="J57" s="2"/>
      <c r="K57" s="2"/>
      <c r="L57" s="2"/>
      <c r="M57" s="2"/>
    </row>
    <row r="58" spans="1:13" x14ac:dyDescent="0.2">
      <c r="A58" s="2"/>
      <c r="B58" s="2"/>
      <c r="C58" s="2"/>
      <c r="D58" s="2"/>
      <c r="E58" s="2"/>
      <c r="F58" s="2"/>
      <c r="G58" s="2"/>
      <c r="H58" s="2"/>
      <c r="I58" s="2"/>
      <c r="J58" s="2"/>
      <c r="K58" s="2"/>
      <c r="L58" s="2"/>
      <c r="M58" s="2"/>
    </row>
    <row r="59" spans="1:13" x14ac:dyDescent="0.2">
      <c r="A59" s="2"/>
      <c r="B59" s="2"/>
      <c r="C59" s="2"/>
      <c r="D59" s="2"/>
      <c r="E59" s="2"/>
      <c r="F59" s="2"/>
      <c r="G59" s="2"/>
      <c r="H59" s="2"/>
      <c r="I59" s="2"/>
      <c r="J59" s="2"/>
      <c r="K59" s="2"/>
      <c r="L59" s="2"/>
      <c r="M59" s="2"/>
    </row>
    <row r="60" spans="1:13" x14ac:dyDescent="0.2">
      <c r="A60" s="2"/>
      <c r="B60" s="2"/>
      <c r="C60" s="2"/>
      <c r="D60" s="2"/>
      <c r="E60" s="2"/>
      <c r="F60" s="2"/>
      <c r="G60" s="2"/>
      <c r="H60" s="2"/>
      <c r="I60" s="2"/>
      <c r="J60" s="2"/>
      <c r="K60" s="2"/>
      <c r="L60" s="2"/>
      <c r="M60" s="2"/>
    </row>
    <row r="61" spans="1:13" x14ac:dyDescent="0.2">
      <c r="A61" s="2"/>
      <c r="B61" s="2"/>
      <c r="C61" s="2"/>
      <c r="D61" s="2"/>
      <c r="E61" s="2"/>
      <c r="F61" s="2"/>
      <c r="G61" s="2"/>
      <c r="H61" s="2"/>
      <c r="I61" s="2"/>
      <c r="J61" s="2"/>
      <c r="K61" s="2"/>
      <c r="L61" s="2"/>
      <c r="M61" s="2"/>
    </row>
    <row r="62" spans="1:13" x14ac:dyDescent="0.2">
      <c r="A62" s="2"/>
      <c r="B62" s="2"/>
      <c r="C62" s="2"/>
      <c r="D62" s="2"/>
      <c r="E62" s="2"/>
      <c r="F62" s="2"/>
      <c r="G62" s="2"/>
      <c r="H62" s="2"/>
      <c r="I62" s="2"/>
      <c r="J62" s="2"/>
      <c r="K62" s="2"/>
      <c r="L62" s="2"/>
      <c r="M62" s="2"/>
    </row>
    <row r="63" spans="1:13" x14ac:dyDescent="0.2">
      <c r="A63" s="2"/>
      <c r="B63" s="2"/>
      <c r="C63" s="2"/>
      <c r="D63" s="2"/>
      <c r="E63" s="2"/>
      <c r="F63" s="2"/>
      <c r="G63" s="2"/>
      <c r="H63" s="2"/>
      <c r="I63" s="2"/>
      <c r="J63" s="2"/>
      <c r="K63" s="2"/>
      <c r="L63" s="2"/>
      <c r="M63" s="2"/>
    </row>
    <row r="64" spans="1:13" x14ac:dyDescent="0.2">
      <c r="A64" s="2"/>
      <c r="B64" s="2"/>
      <c r="C64" s="2"/>
      <c r="D64" s="2"/>
      <c r="E64" s="2"/>
      <c r="F64" s="2"/>
      <c r="G64" s="2"/>
      <c r="H64" s="2"/>
      <c r="I64" s="2"/>
      <c r="J64" s="2"/>
      <c r="K64" s="2"/>
      <c r="L64" s="2"/>
      <c r="M64" s="2"/>
    </row>
    <row r="65" spans="1:13" x14ac:dyDescent="0.2">
      <c r="A65" s="2"/>
      <c r="B65" s="2"/>
      <c r="C65" s="2"/>
      <c r="D65" s="2"/>
      <c r="E65" s="2"/>
      <c r="F65" s="2"/>
      <c r="G65" s="2"/>
      <c r="H65" s="2"/>
      <c r="I65" s="2"/>
      <c r="J65" s="2"/>
      <c r="K65" s="2"/>
      <c r="L65" s="2"/>
      <c r="M65" s="2"/>
    </row>
    <row r="66" spans="1:13" x14ac:dyDescent="0.2">
      <c r="A66" s="2"/>
      <c r="B66" s="2"/>
      <c r="C66" s="2"/>
      <c r="D66" s="2"/>
      <c r="E66" s="2"/>
      <c r="F66" s="2"/>
      <c r="G66" s="2"/>
      <c r="H66" s="2"/>
      <c r="I66" s="2"/>
      <c r="J66" s="2"/>
      <c r="K66" s="2"/>
      <c r="L66" s="2"/>
      <c r="M66" s="2"/>
    </row>
    <row r="67" spans="1:13" x14ac:dyDescent="0.2">
      <c r="A67" s="2"/>
      <c r="B67" s="2"/>
      <c r="C67" s="2"/>
      <c r="D67" s="2"/>
      <c r="E67" s="2"/>
      <c r="F67" s="2"/>
      <c r="G67" s="2"/>
      <c r="H67" s="2"/>
      <c r="I67" s="2"/>
      <c r="J67" s="2"/>
      <c r="K67" s="2"/>
      <c r="L67" s="2"/>
      <c r="M67" s="2"/>
    </row>
    <row r="68" spans="1:13" x14ac:dyDescent="0.2">
      <c r="A68" s="2"/>
      <c r="B68" s="2"/>
      <c r="C68" s="2"/>
      <c r="D68" s="2"/>
      <c r="E68" s="2"/>
      <c r="F68" s="2"/>
      <c r="G68" s="2"/>
      <c r="H68" s="2"/>
      <c r="I68" s="2"/>
      <c r="J68" s="2"/>
      <c r="K68" s="2"/>
      <c r="L68" s="2"/>
      <c r="M68" s="2"/>
    </row>
    <row r="69" spans="1:13" x14ac:dyDescent="0.2">
      <c r="A69" s="2"/>
      <c r="B69" s="2"/>
      <c r="C69" s="2"/>
      <c r="D69" s="2"/>
      <c r="E69" s="2"/>
      <c r="F69" s="2"/>
      <c r="G69" s="2"/>
      <c r="H69" s="2"/>
      <c r="I69" s="2"/>
      <c r="J69" s="2"/>
      <c r="K69" s="2"/>
      <c r="L69" s="2"/>
      <c r="M69" s="2"/>
    </row>
    <row r="70" spans="1:13" x14ac:dyDescent="0.2">
      <c r="A70" s="2"/>
      <c r="B70" s="2"/>
      <c r="C70" s="2"/>
      <c r="D70" s="2"/>
      <c r="E70" s="2"/>
      <c r="F70" s="2"/>
      <c r="G70" s="2"/>
      <c r="H70" s="2"/>
      <c r="I70" s="2"/>
      <c r="J70" s="2"/>
      <c r="K70" s="2"/>
      <c r="L70" s="2"/>
      <c r="M70" s="2"/>
    </row>
    <row r="71" spans="1:13" x14ac:dyDescent="0.2">
      <c r="A71" s="2"/>
      <c r="B71" s="2"/>
      <c r="C71" s="2"/>
      <c r="D71" s="2"/>
      <c r="E71" s="2"/>
      <c r="F71" s="2"/>
      <c r="G71" s="2"/>
      <c r="H71" s="2"/>
      <c r="I71" s="2"/>
      <c r="J71" s="2"/>
      <c r="K71" s="2"/>
      <c r="L71" s="2"/>
      <c r="M71" s="2"/>
    </row>
    <row r="72" spans="1:13" x14ac:dyDescent="0.2">
      <c r="A72" s="2"/>
      <c r="B72" s="2"/>
      <c r="C72" s="2"/>
      <c r="D72" s="2"/>
      <c r="E72" s="2"/>
      <c r="F72" s="2"/>
      <c r="G72" s="2"/>
      <c r="H72" s="2"/>
      <c r="I72" s="2"/>
      <c r="J72" s="2"/>
      <c r="K72" s="2"/>
      <c r="L72" s="2"/>
      <c r="M72" s="2"/>
    </row>
    <row r="73" spans="1:13" x14ac:dyDescent="0.2">
      <c r="A73" s="2"/>
      <c r="B73" s="2"/>
      <c r="C73" s="2"/>
      <c r="D73" s="2"/>
      <c r="E73" s="2"/>
      <c r="F73" s="2"/>
      <c r="G73" s="2"/>
      <c r="H73" s="2"/>
      <c r="I73" s="2"/>
      <c r="J73" s="2"/>
      <c r="K73" s="2"/>
      <c r="L73" s="2"/>
      <c r="M73" s="2"/>
    </row>
    <row r="74" spans="1:13" x14ac:dyDescent="0.2">
      <c r="A74" s="2"/>
      <c r="B74" s="2"/>
      <c r="C74" s="2"/>
      <c r="D74" s="2"/>
      <c r="E74" s="2"/>
      <c r="F74" s="2"/>
      <c r="G74" s="2"/>
      <c r="H74" s="2"/>
      <c r="I74" s="2"/>
      <c r="J74" s="2"/>
      <c r="K74" s="2"/>
      <c r="L74" s="2"/>
      <c r="M74" s="2"/>
    </row>
    <row r="75" spans="1:13" x14ac:dyDescent="0.2">
      <c r="A75" s="2"/>
      <c r="B75" s="2"/>
      <c r="C75" s="2"/>
      <c r="D75" s="2"/>
      <c r="E75" s="2"/>
      <c r="F75" s="2"/>
      <c r="G75" s="2"/>
      <c r="H75" s="2"/>
      <c r="I75" s="2"/>
      <c r="J75" s="2"/>
      <c r="K75" s="2"/>
      <c r="L75" s="2"/>
      <c r="M75" s="2"/>
    </row>
    <row r="76" spans="1:13" x14ac:dyDescent="0.2">
      <c r="A76" s="2"/>
      <c r="B76" s="2"/>
      <c r="C76" s="2"/>
      <c r="D76" s="2"/>
      <c r="E76" s="2"/>
      <c r="F76" s="2"/>
      <c r="G76" s="2"/>
      <c r="H76" s="2"/>
      <c r="I76" s="2"/>
      <c r="J76" s="2"/>
      <c r="K76" s="2"/>
      <c r="L76" s="2"/>
      <c r="M76" s="2"/>
    </row>
    <row r="77" spans="1:13" x14ac:dyDescent="0.2">
      <c r="A77" s="2"/>
      <c r="B77" s="2"/>
      <c r="C77" s="2"/>
      <c r="D77" s="2"/>
      <c r="E77" s="2"/>
      <c r="F77" s="2"/>
      <c r="G77" s="2"/>
      <c r="H77" s="2"/>
      <c r="I77" s="2"/>
      <c r="J77" s="2"/>
      <c r="K77" s="2"/>
      <c r="L77" s="2"/>
      <c r="M77" s="2"/>
    </row>
    <row r="78" spans="1:13" x14ac:dyDescent="0.2">
      <c r="A78" s="2"/>
      <c r="B78" s="2"/>
      <c r="C78" s="2"/>
      <c r="D78" s="2"/>
      <c r="E78" s="2"/>
      <c r="F78" s="2"/>
      <c r="G78" s="2"/>
      <c r="H78" s="2"/>
      <c r="I78" s="2"/>
      <c r="J78" s="2"/>
      <c r="K78" s="2"/>
      <c r="L78" s="2"/>
      <c r="M78" s="2"/>
    </row>
    <row r="79" spans="1:13" x14ac:dyDescent="0.2">
      <c r="A79" s="2"/>
      <c r="B79" s="2"/>
      <c r="C79" s="2"/>
      <c r="D79" s="2"/>
      <c r="E79" s="2"/>
      <c r="F79" s="2"/>
      <c r="G79" s="2"/>
      <c r="H79" s="2"/>
      <c r="I79" s="2"/>
      <c r="J79" s="2"/>
      <c r="K79" s="2"/>
      <c r="L79" s="2"/>
      <c r="M79" s="2"/>
    </row>
    <row r="80" spans="1:13" x14ac:dyDescent="0.2">
      <c r="A80" s="2"/>
      <c r="B80" s="2"/>
      <c r="C80" s="2"/>
      <c r="D80" s="2"/>
      <c r="E80" s="2"/>
      <c r="F80" s="2"/>
      <c r="G80" s="2"/>
      <c r="H80" s="2"/>
      <c r="I80" s="2"/>
      <c r="J80" s="2"/>
      <c r="K80" s="2"/>
      <c r="L80" s="2"/>
      <c r="M80" s="2"/>
    </row>
    <row r="81" spans="1:13" x14ac:dyDescent="0.2">
      <c r="A81" s="2"/>
      <c r="B81" s="2"/>
      <c r="C81" s="2"/>
      <c r="D81" s="2"/>
      <c r="E81" s="2"/>
      <c r="F81" s="2"/>
      <c r="G81" s="2"/>
      <c r="H81" s="2"/>
      <c r="I81" s="2"/>
      <c r="J81" s="2"/>
      <c r="K81" s="2"/>
      <c r="L81" s="2"/>
      <c r="M81" s="2"/>
    </row>
    <row r="82" spans="1:13" x14ac:dyDescent="0.2">
      <c r="A82" s="2"/>
      <c r="B82" s="2"/>
      <c r="C82" s="2"/>
      <c r="D82" s="2"/>
      <c r="E82" s="2"/>
      <c r="F82" s="2"/>
      <c r="G82" s="2"/>
      <c r="H82" s="2"/>
      <c r="I82" s="2"/>
      <c r="J82" s="2"/>
      <c r="K82" s="2"/>
      <c r="L82" s="2"/>
      <c r="M82" s="2"/>
    </row>
    <row r="83" spans="1:13" x14ac:dyDescent="0.2">
      <c r="A83" s="2"/>
      <c r="B83" s="2"/>
      <c r="C83" s="2"/>
      <c r="D83" s="2"/>
      <c r="E83" s="2"/>
      <c r="F83" s="2"/>
      <c r="G83" s="2"/>
      <c r="H83" s="2"/>
      <c r="I83" s="2"/>
      <c r="J83" s="2"/>
      <c r="K83" s="2"/>
      <c r="L83" s="2"/>
      <c r="M83" s="2"/>
    </row>
    <row r="84" spans="1:13" x14ac:dyDescent="0.2">
      <c r="A84" s="2"/>
      <c r="B84" s="2"/>
      <c r="C84" s="2"/>
      <c r="D84" s="2"/>
      <c r="E84" s="2"/>
      <c r="F84" s="2"/>
      <c r="G84" s="2"/>
      <c r="H84" s="2"/>
      <c r="I84" s="2"/>
      <c r="J84" s="2"/>
      <c r="K84" s="2"/>
      <c r="L84" s="2"/>
      <c r="M84" s="2"/>
    </row>
    <row r="85" spans="1:13" x14ac:dyDescent="0.2">
      <c r="A85" s="2"/>
      <c r="B85" s="2"/>
      <c r="C85" s="2"/>
      <c r="D85" s="2"/>
      <c r="E85" s="2"/>
      <c r="F85" s="2"/>
      <c r="G85" s="2"/>
      <c r="H85" s="2"/>
      <c r="I85" s="2"/>
      <c r="J85" s="2"/>
      <c r="K85" s="2"/>
      <c r="L85" s="2"/>
      <c r="M85" s="2"/>
    </row>
    <row r="86" spans="1:13" x14ac:dyDescent="0.2">
      <c r="A86" s="2"/>
      <c r="B86" s="2"/>
      <c r="C86" s="2"/>
      <c r="D86" s="2"/>
      <c r="E86" s="2"/>
      <c r="F86" s="2"/>
      <c r="G86" s="2"/>
      <c r="H86" s="2"/>
      <c r="I86" s="2"/>
      <c r="J86" s="2"/>
      <c r="K86" s="2"/>
      <c r="L86" s="2"/>
      <c r="M86" s="2"/>
    </row>
    <row r="87" spans="1:13" x14ac:dyDescent="0.2">
      <c r="A87" s="2"/>
      <c r="B87" s="2"/>
      <c r="C87" s="2"/>
      <c r="D87" s="2"/>
      <c r="E87" s="2"/>
      <c r="F87" s="2"/>
      <c r="G87" s="2"/>
      <c r="H87" s="2"/>
      <c r="I87" s="2"/>
      <c r="J87" s="2"/>
      <c r="K87" s="2"/>
      <c r="L87" s="2"/>
      <c r="M87" s="2"/>
    </row>
  </sheetData>
  <printOptions horizontalCentered="1"/>
  <pageMargins left="0.25" right="0.25" top="1" bottom="1" header="0.5" footer="0.5"/>
  <pageSetup scale="90" orientation="portrait" horizontalDpi="720" verticalDpi="72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
  <sheetViews>
    <sheetView workbookViewId="0">
      <selection activeCell="B3" sqref="B3"/>
    </sheetView>
  </sheetViews>
  <sheetFormatPr defaultRowHeight="12.75" x14ac:dyDescent="0.2"/>
  <cols>
    <col min="1" max="1" width="12.7109375" style="1" customWidth="1"/>
    <col min="2" max="2" width="10.7109375" style="1" customWidth="1"/>
    <col min="3" max="3" width="5.7109375" style="1" customWidth="1"/>
    <col min="4" max="4" width="10.7109375" style="1" customWidth="1"/>
    <col min="5" max="6" width="9.140625" style="1"/>
    <col min="7" max="7" width="5.7109375" style="1" customWidth="1"/>
    <col min="8" max="8" width="9.140625" style="1"/>
    <col min="9" max="9" width="1.7109375" style="1" customWidth="1"/>
    <col min="10" max="10" width="17.7109375" style="1" bestFit="1" customWidth="1"/>
    <col min="11" max="11" width="6.7109375" style="1" customWidth="1"/>
    <col min="12" max="16384" width="9.140625" style="1"/>
  </cols>
  <sheetData>
    <row r="1" spans="1:13" x14ac:dyDescent="0.2">
      <c r="A1" s="8"/>
      <c r="B1" s="8"/>
      <c r="C1" s="8"/>
      <c r="D1" s="8"/>
      <c r="E1" s="8"/>
      <c r="F1" s="8"/>
      <c r="G1" s="8"/>
      <c r="H1" s="8"/>
      <c r="I1" s="8"/>
      <c r="J1" s="8"/>
      <c r="K1" s="8"/>
      <c r="L1" s="8"/>
      <c r="M1" s="2"/>
    </row>
    <row r="2" spans="1:13" ht="30" x14ac:dyDescent="0.4">
      <c r="A2" s="8"/>
      <c r="B2" s="8"/>
      <c r="C2" s="8"/>
      <c r="D2" s="8"/>
      <c r="E2" s="95" t="s">
        <v>144</v>
      </c>
      <c r="F2" s="8"/>
      <c r="G2" s="8"/>
      <c r="H2" s="8"/>
      <c r="I2" s="8"/>
      <c r="J2" s="8"/>
      <c r="K2" s="8"/>
      <c r="L2" s="8"/>
      <c r="M2" s="2"/>
    </row>
    <row r="3" spans="1:13" x14ac:dyDescent="0.2">
      <c r="A3" s="8"/>
      <c r="B3" s="8"/>
      <c r="C3" s="2"/>
      <c r="D3" s="8"/>
      <c r="E3" s="14"/>
      <c r="F3" s="13"/>
      <c r="G3" s="13"/>
      <c r="H3" s="8"/>
      <c r="I3" s="8"/>
      <c r="J3" s="8"/>
      <c r="K3" s="8"/>
      <c r="L3" s="8"/>
      <c r="M3" s="2"/>
    </row>
    <row r="4" spans="1:13" x14ac:dyDescent="0.2">
      <c r="A4" s="8"/>
      <c r="B4" s="8" t="s">
        <v>5</v>
      </c>
      <c r="C4" s="8" t="s">
        <v>5</v>
      </c>
      <c r="D4" s="8"/>
      <c r="E4" s="13"/>
      <c r="F4" s="13"/>
      <c r="G4" s="13"/>
      <c r="H4" s="8"/>
      <c r="I4" s="8"/>
      <c r="J4" s="8"/>
      <c r="K4" s="8"/>
      <c r="L4" s="8"/>
      <c r="M4" s="2"/>
    </row>
    <row r="5" spans="1:13" ht="13.5" thickBot="1" x14ac:dyDescent="0.25">
      <c r="A5" s="8"/>
      <c r="B5" s="18" t="s">
        <v>5</v>
      </c>
      <c r="C5" s="8"/>
      <c r="D5" s="8"/>
      <c r="E5" s="14" t="s">
        <v>5</v>
      </c>
      <c r="F5" s="13"/>
      <c r="G5" s="8"/>
      <c r="J5" s="36" t="s">
        <v>143</v>
      </c>
      <c r="K5" s="8"/>
      <c r="L5" s="8"/>
      <c r="M5" s="2"/>
    </row>
    <row r="6" spans="1:13" ht="13.5" thickTop="1" x14ac:dyDescent="0.2">
      <c r="A6" s="221" t="s">
        <v>142</v>
      </c>
      <c r="B6" s="220"/>
      <c r="C6" s="219"/>
      <c r="D6" s="8"/>
      <c r="E6" s="11" t="s">
        <v>71</v>
      </c>
      <c r="F6" s="8"/>
      <c r="J6" s="218" t="s">
        <v>141</v>
      </c>
      <c r="L6" s="8"/>
      <c r="M6" s="2"/>
    </row>
    <row r="7" spans="1:13" ht="13.5" thickBot="1" x14ac:dyDescent="0.25">
      <c r="A7" s="217" t="s">
        <v>140</v>
      </c>
      <c r="B7" s="216" t="s">
        <v>5</v>
      </c>
      <c r="C7" s="191"/>
      <c r="D7" s="8" t="s">
        <v>5</v>
      </c>
      <c r="E7" s="29" t="s">
        <v>46</v>
      </c>
      <c r="F7" s="8" t="s">
        <v>45</v>
      </c>
      <c r="H7" s="203" t="s">
        <v>139</v>
      </c>
      <c r="I7" s="203"/>
      <c r="J7" s="202" t="s">
        <v>138</v>
      </c>
      <c r="K7" s="1" t="s">
        <v>137</v>
      </c>
      <c r="L7" s="29" t="s">
        <v>44</v>
      </c>
      <c r="M7" s="215" t="s">
        <v>43</v>
      </c>
    </row>
    <row r="8" spans="1:13" ht="14.25" thickTop="1" thickBot="1" x14ac:dyDescent="0.25">
      <c r="A8" s="214" t="s">
        <v>5</v>
      </c>
      <c r="B8" s="192">
        <v>144.19999999999999</v>
      </c>
      <c r="C8" s="213" t="s">
        <v>42</v>
      </c>
      <c r="D8" s="212" t="s">
        <v>41</v>
      </c>
      <c r="E8" s="211">
        <f>936/B8</f>
        <v>6.4909847434119285</v>
      </c>
      <c r="F8" s="210">
        <f t="shared" ref="F8:F13" si="0">12*E8</f>
        <v>77.891816920943143</v>
      </c>
      <c r="H8" s="203" t="s">
        <v>136</v>
      </c>
      <c r="I8" s="203"/>
      <c r="J8" s="1" t="s">
        <v>135</v>
      </c>
      <c r="K8" s="202">
        <v>4</v>
      </c>
      <c r="L8" s="164">
        <f>E11</f>
        <v>3.2454923717059643</v>
      </c>
      <c r="M8" s="207">
        <f>F11</f>
        <v>38.945908460471571</v>
      </c>
    </row>
    <row r="9" spans="1:13" ht="13.5" thickTop="1" x14ac:dyDescent="0.2">
      <c r="A9" s="209" t="s">
        <v>77</v>
      </c>
      <c r="B9" s="208" t="s">
        <v>5</v>
      </c>
      <c r="C9" s="191"/>
      <c r="D9" s="201" t="s">
        <v>40</v>
      </c>
      <c r="E9" s="200">
        <f>E12+E11</f>
        <v>4.8682385575589464</v>
      </c>
      <c r="F9" s="199">
        <f t="shared" si="0"/>
        <v>58.418862690707357</v>
      </c>
      <c r="H9" s="203" t="s">
        <v>132</v>
      </c>
      <c r="I9" s="203"/>
      <c r="J9" s="1" t="s">
        <v>134</v>
      </c>
      <c r="K9" s="202">
        <v>1</v>
      </c>
      <c r="L9" s="164">
        <f>5905/B8/12*B16</f>
        <v>3.0030050855293577</v>
      </c>
      <c r="M9" s="207">
        <f>L9*12</f>
        <v>36.036061026352293</v>
      </c>
    </row>
    <row r="10" spans="1:13" x14ac:dyDescent="0.2">
      <c r="A10" s="195" t="s">
        <v>133</v>
      </c>
      <c r="B10" s="194" t="s">
        <v>5</v>
      </c>
      <c r="C10" s="191"/>
      <c r="D10" s="201" t="s">
        <v>39</v>
      </c>
      <c r="E10" s="200">
        <f>E13*5</f>
        <v>4.0568654646324553</v>
      </c>
      <c r="F10" s="199">
        <f t="shared" si="0"/>
        <v>48.682385575589464</v>
      </c>
      <c r="H10" s="203" t="s">
        <v>132</v>
      </c>
      <c r="I10" s="203"/>
      <c r="J10" s="1" t="s">
        <v>131</v>
      </c>
      <c r="K10" s="202">
        <v>1</v>
      </c>
      <c r="L10" s="164">
        <f>5905/B8/12/2*B16</f>
        <v>1.5015025427646789</v>
      </c>
      <c r="M10" s="207">
        <f>L10*12</f>
        <v>18.018030513176146</v>
      </c>
    </row>
    <row r="11" spans="1:13" ht="13.5" thickBot="1" x14ac:dyDescent="0.25">
      <c r="A11" s="195" t="s">
        <v>63</v>
      </c>
      <c r="B11" s="194" t="s">
        <v>5</v>
      </c>
      <c r="C11" s="191"/>
      <c r="D11" s="206" t="s">
        <v>38</v>
      </c>
      <c r="E11" s="205">
        <f>E8/2</f>
        <v>3.2454923717059643</v>
      </c>
      <c r="F11" s="204">
        <f t="shared" si="0"/>
        <v>38.945908460471571</v>
      </c>
      <c r="H11" s="203" t="s">
        <v>130</v>
      </c>
      <c r="I11" s="203"/>
      <c r="J11" s="202" t="s">
        <v>129</v>
      </c>
      <c r="K11" s="202" t="s">
        <v>128</v>
      </c>
      <c r="L11" s="8"/>
      <c r="M11" s="2"/>
    </row>
    <row r="12" spans="1:13" ht="13.5" thickTop="1" x14ac:dyDescent="0.2">
      <c r="A12" s="195" t="s">
        <v>127</v>
      </c>
      <c r="B12" s="194" t="s">
        <v>5</v>
      </c>
      <c r="C12" s="191"/>
      <c r="D12" s="201" t="s">
        <v>37</v>
      </c>
      <c r="E12" s="200">
        <f>E8/4</f>
        <v>1.6227461858529821</v>
      </c>
      <c r="F12" s="199">
        <f t="shared" si="0"/>
        <v>19.472954230235786</v>
      </c>
      <c r="L12" s="8"/>
      <c r="M12" s="2"/>
    </row>
    <row r="13" spans="1:13" ht="13.5" thickBot="1" x14ac:dyDescent="0.25">
      <c r="A13" s="195" t="s">
        <v>75</v>
      </c>
      <c r="B13" s="194" t="s">
        <v>5</v>
      </c>
      <c r="C13" s="191"/>
      <c r="D13" s="198" t="s">
        <v>36</v>
      </c>
      <c r="E13" s="197">
        <f>E8/8</f>
        <v>0.81137309292649107</v>
      </c>
      <c r="F13" s="196">
        <f t="shared" si="0"/>
        <v>9.7364771151178928</v>
      </c>
      <c r="L13" s="8"/>
      <c r="M13" s="2"/>
    </row>
    <row r="14" spans="1:13" ht="13.5" thickTop="1" x14ac:dyDescent="0.2">
      <c r="A14" s="195" t="s">
        <v>74</v>
      </c>
      <c r="B14" s="194" t="s">
        <v>5</v>
      </c>
      <c r="C14" s="191"/>
      <c r="D14" s="11"/>
      <c r="E14" s="8"/>
      <c r="F14" s="8"/>
      <c r="L14" s="8"/>
      <c r="M14" s="2"/>
    </row>
    <row r="15" spans="1:13" ht="13.5" thickBot="1" x14ac:dyDescent="0.25">
      <c r="A15" s="195" t="s">
        <v>62</v>
      </c>
      <c r="B15" s="194" t="s">
        <v>5</v>
      </c>
      <c r="C15" s="191"/>
      <c r="D15" s="11"/>
      <c r="E15" s="8"/>
      <c r="F15" s="8"/>
      <c r="L15" s="8"/>
      <c r="M15" s="2"/>
    </row>
    <row r="16" spans="1:13" ht="14.25" thickTop="1" thickBot="1" x14ac:dyDescent="0.25">
      <c r="A16" s="193"/>
      <c r="B16" s="192">
        <v>0.88</v>
      </c>
      <c r="C16" s="191" t="s">
        <v>33</v>
      </c>
      <c r="E16" s="8"/>
      <c r="F16" s="24"/>
      <c r="G16" s="190" t="s">
        <v>121</v>
      </c>
      <c r="H16" s="189"/>
      <c r="I16" s="178"/>
      <c r="J16" s="169" t="s">
        <v>121</v>
      </c>
      <c r="K16" s="189"/>
      <c r="L16" s="8"/>
      <c r="M16" s="2"/>
    </row>
    <row r="17" spans="1:13" ht="14.25" thickTop="1" thickBot="1" x14ac:dyDescent="0.25">
      <c r="A17" s="188" t="s">
        <v>126</v>
      </c>
      <c r="B17" s="187"/>
      <c r="C17" s="186"/>
      <c r="D17" s="8"/>
      <c r="E17" s="8"/>
      <c r="F17" s="8"/>
      <c r="I17" s="179"/>
      <c r="L17" s="8"/>
      <c r="M17" s="2"/>
    </row>
    <row r="18" spans="1:13" ht="13.5" thickTop="1" x14ac:dyDescent="0.2">
      <c r="A18" s="185" t="s">
        <v>125</v>
      </c>
      <c r="B18" s="184"/>
      <c r="C18" s="183"/>
      <c r="D18" s="8"/>
      <c r="E18" s="8"/>
      <c r="F18" s="8"/>
      <c r="I18" s="179"/>
      <c r="L18" s="8"/>
      <c r="M18" s="2"/>
    </row>
    <row r="19" spans="1:13" x14ac:dyDescent="0.2">
      <c r="A19" s="176" t="s">
        <v>5</v>
      </c>
      <c r="B19" s="175"/>
      <c r="C19" s="181"/>
      <c r="D19" s="8"/>
      <c r="E19" s="8"/>
      <c r="F19" s="8"/>
      <c r="I19" s="179"/>
      <c r="L19" s="8"/>
      <c r="M19" s="2"/>
    </row>
    <row r="20" spans="1:13" x14ac:dyDescent="0.2">
      <c r="A20" s="182" t="s">
        <v>5</v>
      </c>
      <c r="B20" s="175"/>
      <c r="C20" s="181"/>
      <c r="D20" s="8"/>
      <c r="E20" s="8"/>
      <c r="F20" s="8"/>
      <c r="H20" s="180" t="s">
        <v>124</v>
      </c>
      <c r="I20" s="179"/>
      <c r="L20" s="8"/>
      <c r="M20" s="2"/>
    </row>
    <row r="21" spans="1:13" x14ac:dyDescent="0.2">
      <c r="A21" s="176" t="s">
        <v>123</v>
      </c>
      <c r="B21" s="175"/>
      <c r="C21" s="174" t="s">
        <v>28</v>
      </c>
      <c r="D21" s="8"/>
      <c r="E21" s="8"/>
      <c r="F21" s="8"/>
      <c r="I21" s="178"/>
      <c r="L21" s="8"/>
      <c r="M21" s="2"/>
    </row>
    <row r="22" spans="1:13" x14ac:dyDescent="0.2">
      <c r="A22" s="176" t="s">
        <v>122</v>
      </c>
      <c r="B22" s="175"/>
      <c r="C22" s="174" t="s">
        <v>27</v>
      </c>
      <c r="D22" s="8" t="s">
        <v>5</v>
      </c>
      <c r="E22" s="29" t="s">
        <v>5</v>
      </c>
      <c r="F22" s="177"/>
      <c r="G22" s="8"/>
      <c r="H22" s="8"/>
      <c r="I22" s="168"/>
      <c r="J22" s="8"/>
      <c r="K22" s="8"/>
      <c r="L22" s="8"/>
      <c r="M22" s="2"/>
    </row>
    <row r="23" spans="1:13" x14ac:dyDescent="0.2">
      <c r="A23" s="176" t="s">
        <v>122</v>
      </c>
      <c r="B23" s="175"/>
      <c r="C23" s="174" t="s">
        <v>25</v>
      </c>
      <c r="D23" s="13"/>
      <c r="E23" s="173" t="s">
        <v>5</v>
      </c>
      <c r="F23" s="8"/>
      <c r="G23" s="8"/>
      <c r="H23" s="8"/>
      <c r="I23" s="168"/>
      <c r="J23" s="8"/>
      <c r="K23" s="8"/>
      <c r="L23" s="8"/>
      <c r="M23" s="2"/>
    </row>
    <row r="24" spans="1:13" ht="13.5" thickBot="1" x14ac:dyDescent="0.25">
      <c r="A24" s="172" t="s">
        <v>122</v>
      </c>
      <c r="B24" s="171"/>
      <c r="C24" s="170" t="s">
        <v>22</v>
      </c>
      <c r="D24" s="13"/>
      <c r="E24" s="2"/>
      <c r="F24" s="2"/>
      <c r="G24" s="2"/>
      <c r="H24" s="8"/>
      <c r="I24" s="168"/>
      <c r="J24" s="8"/>
      <c r="K24" s="8"/>
      <c r="L24" s="8"/>
      <c r="M24" s="2"/>
    </row>
    <row r="25" spans="1:13" ht="14.25" thickTop="1" thickBot="1" x14ac:dyDescent="0.25">
      <c r="A25" s="8"/>
      <c r="B25" s="8"/>
      <c r="C25" s="13"/>
      <c r="D25" s="13"/>
      <c r="E25" s="8" t="s">
        <v>5</v>
      </c>
      <c r="F25" s="24"/>
      <c r="G25" s="169" t="s">
        <v>121</v>
      </c>
      <c r="H25" s="24"/>
      <c r="I25" s="168"/>
      <c r="J25" s="169" t="s">
        <v>121</v>
      </c>
      <c r="K25" s="24"/>
      <c r="L25" s="8"/>
      <c r="M25" s="2"/>
    </row>
    <row r="26" spans="1:13" ht="13.5" thickTop="1" x14ac:dyDescent="0.2">
      <c r="A26" s="8" t="s">
        <v>120</v>
      </c>
      <c r="B26" s="8"/>
      <c r="C26" s="13"/>
      <c r="D26" s="13"/>
      <c r="E26" s="8"/>
      <c r="F26" s="8"/>
      <c r="G26" s="8"/>
      <c r="H26" s="8"/>
      <c r="I26" s="168"/>
      <c r="J26" s="8"/>
      <c r="K26" s="8"/>
      <c r="L26" s="8"/>
      <c r="M26" s="2"/>
    </row>
    <row r="27" spans="1:13" x14ac:dyDescent="0.2">
      <c r="A27" s="8" t="s">
        <v>119</v>
      </c>
      <c r="B27" s="8"/>
      <c r="C27" s="13"/>
      <c r="D27" s="13"/>
      <c r="E27" s="8"/>
      <c r="F27" s="8"/>
      <c r="G27" s="8"/>
      <c r="H27" s="8"/>
      <c r="I27" s="168"/>
      <c r="J27" s="8"/>
      <c r="K27" s="8"/>
      <c r="L27" s="8"/>
      <c r="M27" s="2"/>
    </row>
    <row r="28" spans="1:13" x14ac:dyDescent="0.2">
      <c r="A28" s="8" t="s">
        <v>118</v>
      </c>
      <c r="B28" s="8"/>
      <c r="C28" s="13"/>
      <c r="D28" s="2"/>
      <c r="E28" s="8"/>
      <c r="F28" s="22" t="s">
        <v>5</v>
      </c>
      <c r="G28" s="8"/>
      <c r="H28" s="8"/>
      <c r="I28" s="168"/>
      <c r="J28" s="11" t="s">
        <v>117</v>
      </c>
      <c r="K28" s="8"/>
      <c r="L28" s="8"/>
      <c r="M28" s="2"/>
    </row>
    <row r="29" spans="1:13" ht="13.5" thickBot="1" x14ac:dyDescent="0.25">
      <c r="A29" s="8" t="s">
        <v>116</v>
      </c>
      <c r="B29" s="8"/>
      <c r="C29" s="13"/>
      <c r="D29" s="13"/>
      <c r="E29" s="8"/>
      <c r="F29" s="22" t="s">
        <v>5</v>
      </c>
      <c r="G29" s="8"/>
      <c r="H29" s="8"/>
      <c r="I29" s="167"/>
      <c r="J29" s="8"/>
      <c r="K29" s="8"/>
      <c r="L29" s="8"/>
      <c r="M29" s="2"/>
    </row>
    <row r="30" spans="1:13" ht="13.5" thickTop="1" x14ac:dyDescent="0.2">
      <c r="A30" s="8" t="s">
        <v>5</v>
      </c>
      <c r="B30" s="8"/>
      <c r="C30" s="22" t="s">
        <v>84</v>
      </c>
      <c r="D30" s="13"/>
      <c r="E30" s="8"/>
      <c r="F30" s="17" t="s">
        <v>5</v>
      </c>
      <c r="G30" s="166" t="s">
        <v>5</v>
      </c>
      <c r="H30" s="14" t="s">
        <v>5</v>
      </c>
      <c r="I30" s="14"/>
      <c r="J30" s="18" t="s">
        <v>115</v>
      </c>
      <c r="K30" s="8"/>
      <c r="L30" s="8"/>
      <c r="M30" s="2"/>
    </row>
    <row r="31" spans="1:13" x14ac:dyDescent="0.2">
      <c r="A31" s="8" t="s">
        <v>5</v>
      </c>
      <c r="B31" s="8"/>
      <c r="C31" s="11" t="s">
        <v>103</v>
      </c>
      <c r="D31" s="13"/>
      <c r="E31" s="8"/>
      <c r="F31" s="8"/>
      <c r="G31" s="8"/>
      <c r="H31" s="29"/>
      <c r="I31" s="27"/>
      <c r="J31" s="29" t="s">
        <v>114</v>
      </c>
      <c r="K31" s="8"/>
      <c r="L31" s="8"/>
      <c r="M31" s="2"/>
    </row>
    <row r="32" spans="1:13" x14ac:dyDescent="0.2">
      <c r="A32" s="8" t="s">
        <v>5</v>
      </c>
      <c r="B32" s="8"/>
      <c r="C32" s="13"/>
      <c r="D32" s="13"/>
      <c r="E32" s="8"/>
      <c r="F32" s="8"/>
      <c r="G32" s="14" t="s">
        <v>113</v>
      </c>
      <c r="H32" s="8"/>
      <c r="I32" s="8"/>
      <c r="J32" s="8"/>
      <c r="K32" s="8"/>
      <c r="L32" s="8"/>
      <c r="M32" s="2"/>
    </row>
    <row r="33" spans="1:13" x14ac:dyDescent="0.2">
      <c r="A33" s="8" t="s">
        <v>5</v>
      </c>
      <c r="B33" s="2"/>
      <c r="C33" s="13"/>
      <c r="D33" s="14" t="s">
        <v>5</v>
      </c>
      <c r="E33" s="8"/>
      <c r="F33" s="8"/>
      <c r="G33" s="17" t="s">
        <v>7</v>
      </c>
      <c r="H33" s="159">
        <f>M9*0.073</f>
        <v>2.6306324549237172</v>
      </c>
      <c r="I33" s="8"/>
      <c r="J33" s="14" t="s">
        <v>112</v>
      </c>
      <c r="K33" s="8"/>
      <c r="L33" s="8"/>
      <c r="M33" s="2"/>
    </row>
    <row r="34" spans="1:13" x14ac:dyDescent="0.2">
      <c r="A34" s="8" t="s">
        <v>5</v>
      </c>
      <c r="B34" s="11" t="s">
        <v>5</v>
      </c>
      <c r="C34" s="13"/>
      <c r="D34" s="165" t="s">
        <v>5</v>
      </c>
      <c r="E34" s="8"/>
      <c r="F34" s="13"/>
      <c r="G34" s="8"/>
      <c r="H34" s="164"/>
      <c r="I34" s="164"/>
      <c r="J34" s="8"/>
      <c r="K34" s="8"/>
      <c r="L34" s="13"/>
      <c r="M34" s="2"/>
    </row>
    <row r="35" spans="1:13" ht="4.3499999999999996" customHeight="1" x14ac:dyDescent="0.2">
      <c r="A35" s="13"/>
      <c r="B35" s="13"/>
      <c r="C35" s="13"/>
      <c r="D35" s="13"/>
      <c r="E35" s="163"/>
      <c r="F35" s="13"/>
      <c r="G35" s="13"/>
      <c r="H35" s="13"/>
      <c r="I35" s="13"/>
      <c r="J35" s="13"/>
      <c r="K35" s="13"/>
      <c r="L35" s="13"/>
      <c r="M35" s="23"/>
    </row>
    <row r="36" spans="1:13" ht="7.35" customHeight="1" x14ac:dyDescent="0.2">
      <c r="A36" s="8"/>
      <c r="B36" s="13"/>
      <c r="C36" s="13"/>
      <c r="D36" s="13"/>
      <c r="E36" s="13"/>
      <c r="F36" s="13"/>
      <c r="G36" s="13"/>
      <c r="H36" s="13"/>
      <c r="I36" s="13"/>
      <c r="J36" s="13"/>
      <c r="K36" s="13"/>
      <c r="L36" s="13"/>
      <c r="M36" s="23"/>
    </row>
    <row r="37" spans="1:13" ht="4.5" customHeight="1" x14ac:dyDescent="0.2">
      <c r="A37" s="8"/>
      <c r="B37" s="8"/>
      <c r="C37" s="13"/>
      <c r="D37" s="162"/>
      <c r="E37" s="8"/>
      <c r="F37" s="8"/>
      <c r="G37" s="8"/>
      <c r="H37" s="8"/>
      <c r="I37" s="8"/>
      <c r="J37" s="8"/>
      <c r="K37" s="8"/>
      <c r="L37" s="8"/>
      <c r="M37" s="2"/>
    </row>
    <row r="38" spans="1:13" x14ac:dyDescent="0.2">
      <c r="A38" s="8"/>
      <c r="B38" s="22"/>
      <c r="C38" s="13"/>
      <c r="D38" s="161"/>
      <c r="E38" s="13"/>
      <c r="F38" s="13"/>
      <c r="G38" s="22" t="s">
        <v>5</v>
      </c>
      <c r="H38" s="11" t="s">
        <v>5</v>
      </c>
      <c r="I38" s="11"/>
      <c r="J38" s="11" t="s">
        <v>5</v>
      </c>
      <c r="K38" s="8"/>
      <c r="L38" s="13"/>
      <c r="M38" s="2"/>
    </row>
    <row r="39" spans="1:13" x14ac:dyDescent="0.2">
      <c r="A39" s="8"/>
      <c r="B39" s="11"/>
      <c r="C39" s="13"/>
      <c r="D39" s="160"/>
      <c r="E39" s="8"/>
      <c r="F39" s="22" t="s">
        <v>5</v>
      </c>
      <c r="G39" s="8"/>
      <c r="H39" s="11" t="s">
        <v>5</v>
      </c>
      <c r="I39" s="11"/>
      <c r="J39" s="8"/>
      <c r="K39" s="8"/>
      <c r="L39" s="8"/>
      <c r="M39" s="2"/>
    </row>
    <row r="40" spans="1:13" x14ac:dyDescent="0.2">
      <c r="A40" s="8"/>
      <c r="B40" s="8"/>
      <c r="C40" s="13"/>
      <c r="D40" s="13"/>
      <c r="E40" s="8"/>
      <c r="F40" s="8"/>
      <c r="G40" s="8"/>
      <c r="H40" s="8"/>
      <c r="I40" s="8"/>
      <c r="J40" s="8"/>
      <c r="K40" s="8"/>
      <c r="L40" s="8"/>
      <c r="M40" s="2"/>
    </row>
    <row r="41" spans="1:13" x14ac:dyDescent="0.2">
      <c r="A41" s="8"/>
      <c r="B41" s="8"/>
      <c r="C41" s="14" t="s">
        <v>5</v>
      </c>
      <c r="D41" s="13"/>
      <c r="E41" s="8"/>
      <c r="F41" s="8"/>
      <c r="G41" s="8"/>
      <c r="H41" s="8"/>
      <c r="I41" s="8"/>
      <c r="J41" s="8"/>
      <c r="K41" s="8"/>
      <c r="L41" s="8"/>
      <c r="M41" s="2"/>
    </row>
    <row r="42" spans="1:13" x14ac:dyDescent="0.2">
      <c r="A42" s="8"/>
      <c r="B42" s="17" t="s">
        <v>5</v>
      </c>
      <c r="C42" s="159" t="s">
        <v>5</v>
      </c>
      <c r="D42" s="14" t="s">
        <v>5</v>
      </c>
      <c r="E42" s="8"/>
      <c r="F42" s="8"/>
      <c r="G42" s="8"/>
      <c r="H42" s="8"/>
      <c r="I42" s="8"/>
      <c r="J42" s="8"/>
      <c r="K42" s="8"/>
      <c r="L42" s="8"/>
      <c r="M42" s="2"/>
    </row>
    <row r="43" spans="1:13" x14ac:dyDescent="0.2">
      <c r="A43" s="8"/>
      <c r="B43" s="8"/>
      <c r="C43" s="8"/>
      <c r="D43" s="14" t="s">
        <v>5</v>
      </c>
      <c r="E43" s="11"/>
      <c r="F43" s="8"/>
      <c r="G43" s="8"/>
      <c r="H43" s="8"/>
      <c r="I43" s="8"/>
      <c r="J43" s="8"/>
      <c r="K43" s="8"/>
      <c r="L43" s="8"/>
      <c r="M43" s="2"/>
    </row>
    <row r="44" spans="1:13" x14ac:dyDescent="0.2">
      <c r="A44" s="2"/>
      <c r="B44" s="2"/>
      <c r="C44" s="2"/>
      <c r="D44" s="2"/>
      <c r="E44" s="2"/>
      <c r="F44" s="2"/>
      <c r="G44" s="2"/>
      <c r="H44" s="2"/>
      <c r="I44" s="2"/>
      <c r="J44" s="2"/>
      <c r="K44" s="2"/>
      <c r="L44" s="2"/>
      <c r="M44" s="2"/>
    </row>
    <row r="45" spans="1:13" x14ac:dyDescent="0.2">
      <c r="A45" s="2"/>
      <c r="B45" s="2"/>
      <c r="C45" s="2"/>
      <c r="D45" s="2"/>
      <c r="E45" s="2"/>
      <c r="F45" s="2"/>
      <c r="G45" s="2"/>
      <c r="H45" s="2"/>
      <c r="I45" s="2"/>
      <c r="J45" s="2"/>
      <c r="K45" s="2"/>
      <c r="L45" s="2"/>
      <c r="M45" s="2"/>
    </row>
    <row r="46" spans="1:13" x14ac:dyDescent="0.2">
      <c r="A46" s="2"/>
      <c r="B46" s="2"/>
      <c r="C46" s="2"/>
      <c r="D46" s="2"/>
      <c r="E46" s="2"/>
      <c r="F46" s="2"/>
      <c r="G46" s="2"/>
      <c r="H46" s="2"/>
      <c r="I46" s="2"/>
      <c r="J46" s="2"/>
      <c r="K46" s="2"/>
      <c r="L46" s="2"/>
      <c r="M46" s="2"/>
    </row>
    <row r="47" spans="1:13" x14ac:dyDescent="0.2">
      <c r="A47" s="2"/>
      <c r="B47" s="2"/>
      <c r="C47" s="2"/>
      <c r="D47" s="2"/>
      <c r="E47" s="2"/>
      <c r="F47" s="2"/>
      <c r="G47" s="2"/>
      <c r="H47" s="2"/>
      <c r="I47" s="2"/>
      <c r="J47" s="2"/>
      <c r="K47" s="2"/>
      <c r="L47" s="2"/>
      <c r="M47" s="2"/>
    </row>
    <row r="48" spans="1:13" x14ac:dyDescent="0.2">
      <c r="A48" s="2"/>
      <c r="B48" s="2"/>
      <c r="C48" s="2"/>
      <c r="D48" s="2"/>
      <c r="E48" s="2"/>
      <c r="F48" s="2"/>
      <c r="G48" s="2"/>
      <c r="H48" s="2"/>
      <c r="I48" s="2"/>
      <c r="J48" s="2"/>
      <c r="K48" s="2"/>
      <c r="L48" s="2"/>
      <c r="M48" s="2"/>
    </row>
    <row r="49" spans="1:13" x14ac:dyDescent="0.2">
      <c r="A49" s="2"/>
      <c r="B49" s="2"/>
      <c r="C49" s="2"/>
      <c r="D49" s="2"/>
      <c r="E49" s="2"/>
      <c r="F49" s="2"/>
      <c r="G49" s="2"/>
      <c r="H49" s="2"/>
      <c r="I49" s="2"/>
      <c r="J49" s="2"/>
      <c r="K49" s="2"/>
      <c r="L49" s="2"/>
      <c r="M49" s="2"/>
    </row>
    <row r="50" spans="1:13" x14ac:dyDescent="0.2">
      <c r="A50" s="2"/>
      <c r="B50" s="2"/>
      <c r="C50" s="2"/>
      <c r="D50" s="2"/>
      <c r="E50" s="2"/>
      <c r="F50" s="2"/>
      <c r="G50" s="2"/>
      <c r="H50" s="2"/>
      <c r="I50" s="2"/>
      <c r="J50" s="2"/>
      <c r="K50" s="2"/>
      <c r="L50" s="2"/>
      <c r="M50" s="2"/>
    </row>
  </sheetData>
  <printOptions horizontalCentered="1"/>
  <pageMargins left="0.25" right="0.25" top="1" bottom="1" header="0.5" footer="0.5"/>
  <pageSetup scale="90" orientation="portrait" horizontalDpi="300" verticalDpi="4294967292" r:id="rId1"/>
  <headerFooter alignWithMargins="0">
    <oddFooter>&amp;L&amp;F</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
  <sheetViews>
    <sheetView zoomScale="75" workbookViewId="0">
      <selection activeCell="S24" sqref="S24"/>
    </sheetView>
  </sheetViews>
  <sheetFormatPr defaultRowHeight="12.75" x14ac:dyDescent="0.2"/>
  <cols>
    <col min="1" max="1" width="12.7109375" style="1" customWidth="1"/>
    <col min="2" max="2" width="10.7109375" style="1" customWidth="1"/>
    <col min="3" max="3" width="5.7109375" style="1" customWidth="1"/>
    <col min="4" max="4" width="10.7109375" style="1" customWidth="1"/>
    <col min="5" max="6" width="9.140625" style="1"/>
    <col min="7" max="7" width="5.7109375" style="1" customWidth="1"/>
    <col min="8" max="8" width="9.140625" style="1"/>
    <col min="9" max="9" width="1.7109375" style="1" customWidth="1"/>
    <col min="10" max="10" width="17.7109375" style="1" bestFit="1" customWidth="1"/>
    <col min="11" max="11" width="6.7109375" style="1" customWidth="1"/>
    <col min="12" max="16384" width="9.140625" style="1"/>
  </cols>
  <sheetData>
    <row r="1" spans="1:13" x14ac:dyDescent="0.2">
      <c r="A1" s="8"/>
      <c r="B1" s="8"/>
      <c r="C1" s="8"/>
      <c r="D1" s="8"/>
      <c r="E1" s="8"/>
      <c r="F1" s="8"/>
      <c r="G1" s="8"/>
      <c r="H1" s="8"/>
      <c r="I1" s="8"/>
      <c r="J1" s="8"/>
      <c r="K1" s="8"/>
      <c r="L1" s="8"/>
      <c r="M1" s="2"/>
    </row>
    <row r="2" spans="1:13" ht="30" x14ac:dyDescent="0.4">
      <c r="A2" s="8"/>
      <c r="B2" s="8"/>
      <c r="C2" s="8"/>
      <c r="D2" s="8"/>
      <c r="E2" s="95" t="s">
        <v>155</v>
      </c>
      <c r="F2" s="8"/>
      <c r="G2" s="8"/>
      <c r="H2" s="8"/>
      <c r="I2" s="8"/>
      <c r="J2" s="8"/>
      <c r="K2" s="8"/>
      <c r="L2" s="8"/>
      <c r="M2" s="2"/>
    </row>
    <row r="3" spans="1:13" x14ac:dyDescent="0.2">
      <c r="A3" s="8"/>
      <c r="B3" s="13"/>
      <c r="C3" s="23"/>
      <c r="D3" s="13"/>
      <c r="E3" s="14"/>
      <c r="F3" s="13"/>
      <c r="G3" s="13"/>
      <c r="H3" s="8"/>
      <c r="I3" s="8"/>
      <c r="J3" s="8"/>
      <c r="K3" s="8"/>
      <c r="L3" s="8"/>
      <c r="M3" s="2"/>
    </row>
    <row r="4" spans="1:13" x14ac:dyDescent="0.2">
      <c r="A4" s="8"/>
      <c r="B4" s="13"/>
      <c r="C4" s="13"/>
      <c r="D4" s="13"/>
      <c r="E4" s="13"/>
      <c r="F4" s="13"/>
      <c r="G4" s="13"/>
      <c r="H4" s="8"/>
      <c r="I4" s="8"/>
      <c r="J4" s="8"/>
      <c r="K4" s="8"/>
      <c r="L4" s="8"/>
      <c r="M4" s="2"/>
    </row>
    <row r="5" spans="1:13" ht="13.5" thickBot="1" x14ac:dyDescent="0.25">
      <c r="A5" s="8"/>
      <c r="B5" s="18" t="s">
        <v>5</v>
      </c>
      <c r="C5" s="8"/>
      <c r="D5" s="8"/>
      <c r="E5" s="14" t="s">
        <v>5</v>
      </c>
      <c r="F5" s="13"/>
      <c r="G5" s="8"/>
      <c r="J5" s="36" t="s">
        <v>143</v>
      </c>
      <c r="K5" s="8"/>
      <c r="L5" s="8"/>
      <c r="M5" s="2"/>
    </row>
    <row r="6" spans="1:13" ht="13.5" thickTop="1" x14ac:dyDescent="0.2">
      <c r="A6" s="221" t="s">
        <v>142</v>
      </c>
      <c r="B6" s="220"/>
      <c r="C6" s="219"/>
      <c r="D6" s="8"/>
      <c r="E6" s="11" t="s">
        <v>71</v>
      </c>
      <c r="F6" s="8"/>
      <c r="J6" s="218" t="s">
        <v>154</v>
      </c>
      <c r="L6" s="8"/>
      <c r="M6" s="2"/>
    </row>
    <row r="7" spans="1:13" ht="13.5" thickBot="1" x14ac:dyDescent="0.25">
      <c r="A7" s="217" t="s">
        <v>140</v>
      </c>
      <c r="B7" s="216" t="s">
        <v>5</v>
      </c>
      <c r="C7" s="191"/>
      <c r="D7" s="8" t="s">
        <v>5</v>
      </c>
      <c r="E7" s="29" t="s">
        <v>46</v>
      </c>
      <c r="F7" s="8" t="s">
        <v>45</v>
      </c>
      <c r="H7" s="203" t="s">
        <v>139</v>
      </c>
      <c r="I7" s="203"/>
      <c r="J7" s="202" t="s">
        <v>138</v>
      </c>
      <c r="K7" s="1" t="s">
        <v>137</v>
      </c>
      <c r="L7" s="29" t="s">
        <v>44</v>
      </c>
      <c r="M7" s="215" t="s">
        <v>43</v>
      </c>
    </row>
    <row r="8" spans="1:13" ht="14.25" thickTop="1" thickBot="1" x14ac:dyDescent="0.25">
      <c r="A8" s="214" t="s">
        <v>5</v>
      </c>
      <c r="B8" s="192">
        <v>7.17</v>
      </c>
      <c r="C8" s="213" t="s">
        <v>42</v>
      </c>
      <c r="D8" s="212" t="s">
        <v>41</v>
      </c>
      <c r="E8" s="211">
        <f>936/B8</f>
        <v>130.54393305439331</v>
      </c>
      <c r="F8" s="210">
        <f t="shared" ref="F8:F13" si="0">12*E8</f>
        <v>1566.5271966527198</v>
      </c>
      <c r="H8" s="203" t="s">
        <v>136</v>
      </c>
      <c r="I8" s="203"/>
      <c r="J8" s="1" t="s">
        <v>153</v>
      </c>
      <c r="K8" s="202">
        <v>2</v>
      </c>
      <c r="L8" s="164">
        <f>E10</f>
        <v>81.589958158995813</v>
      </c>
      <c r="M8" s="207">
        <f>F10</f>
        <v>979.07949790794976</v>
      </c>
    </row>
    <row r="9" spans="1:13" ht="13.5" thickTop="1" x14ac:dyDescent="0.2">
      <c r="A9" s="209" t="s">
        <v>77</v>
      </c>
      <c r="B9" s="208" t="s">
        <v>5</v>
      </c>
      <c r="C9" s="191"/>
      <c r="D9" s="201" t="s">
        <v>40</v>
      </c>
      <c r="E9" s="200">
        <f>E12+E11</f>
        <v>97.907949790794987</v>
      </c>
      <c r="F9" s="199">
        <f t="shared" si="0"/>
        <v>1174.8953974895398</v>
      </c>
      <c r="H9" s="203" t="s">
        <v>5</v>
      </c>
      <c r="I9" s="203"/>
      <c r="J9" s="1" t="s">
        <v>5</v>
      </c>
      <c r="K9" s="202" t="s">
        <v>5</v>
      </c>
      <c r="L9" s="164" t="s">
        <v>5</v>
      </c>
      <c r="M9" s="207" t="s">
        <v>5</v>
      </c>
    </row>
    <row r="10" spans="1:13" x14ac:dyDescent="0.2">
      <c r="A10" s="195" t="s">
        <v>133</v>
      </c>
      <c r="B10" s="194" t="s">
        <v>5</v>
      </c>
      <c r="C10" s="191"/>
      <c r="D10" s="232" t="s">
        <v>39</v>
      </c>
      <c r="E10" s="231">
        <f>E13*5</f>
        <v>81.589958158995813</v>
      </c>
      <c r="F10" s="230">
        <f t="shared" si="0"/>
        <v>979.07949790794976</v>
      </c>
      <c r="H10" s="203" t="s">
        <v>132</v>
      </c>
      <c r="I10" s="203"/>
      <c r="J10" s="1" t="s">
        <v>131</v>
      </c>
      <c r="K10" s="202">
        <v>1</v>
      </c>
      <c r="L10" s="164">
        <f>5905/B8/12/2*B16</f>
        <v>30.197582519758257</v>
      </c>
      <c r="M10" s="207">
        <f>L10*12/2</f>
        <v>181.18549511854954</v>
      </c>
    </row>
    <row r="11" spans="1:13" x14ac:dyDescent="0.2">
      <c r="A11" s="195" t="s">
        <v>63</v>
      </c>
      <c r="B11" s="194" t="s">
        <v>5</v>
      </c>
      <c r="C11" s="191"/>
      <c r="D11" s="229" t="s">
        <v>38</v>
      </c>
      <c r="E11" s="228">
        <f>E8/2</f>
        <v>65.271966527196653</v>
      </c>
      <c r="F11" s="227">
        <f t="shared" si="0"/>
        <v>783.2635983263599</v>
      </c>
      <c r="H11" s="203" t="s">
        <v>130</v>
      </c>
      <c r="I11" s="203"/>
      <c r="J11" s="202" t="s">
        <v>129</v>
      </c>
      <c r="K11" s="202" t="s">
        <v>152</v>
      </c>
      <c r="L11" s="8"/>
      <c r="M11" s="2"/>
    </row>
    <row r="12" spans="1:13" x14ac:dyDescent="0.2">
      <c r="A12" s="195" t="s">
        <v>127</v>
      </c>
      <c r="B12" s="194" t="s">
        <v>5</v>
      </c>
      <c r="C12" s="191"/>
      <c r="D12" s="201" t="s">
        <v>37</v>
      </c>
      <c r="E12" s="200">
        <f>E8/4</f>
        <v>32.635983263598327</v>
      </c>
      <c r="F12" s="199">
        <f t="shared" si="0"/>
        <v>391.63179916317995</v>
      </c>
      <c r="L12" s="8"/>
      <c r="M12" s="2"/>
    </row>
    <row r="13" spans="1:13" ht="13.5" thickBot="1" x14ac:dyDescent="0.25">
      <c r="A13" s="195" t="s">
        <v>75</v>
      </c>
      <c r="B13" s="194" t="s">
        <v>5</v>
      </c>
      <c r="C13" s="191"/>
      <c r="D13" s="198" t="s">
        <v>36</v>
      </c>
      <c r="E13" s="197">
        <f>E8/8</f>
        <v>16.317991631799163</v>
      </c>
      <c r="F13" s="196">
        <f t="shared" si="0"/>
        <v>195.81589958158997</v>
      </c>
      <c r="H13" s="226" t="s">
        <v>5</v>
      </c>
      <c r="L13" s="8"/>
      <c r="M13" s="2"/>
    </row>
    <row r="14" spans="1:13" ht="13.5" thickTop="1" x14ac:dyDescent="0.2">
      <c r="A14" s="195" t="s">
        <v>74</v>
      </c>
      <c r="B14" s="194" t="s">
        <v>5</v>
      </c>
      <c r="C14" s="191"/>
      <c r="D14" s="11"/>
      <c r="E14" s="8"/>
      <c r="F14" s="8"/>
      <c r="H14" s="226" t="s">
        <v>151</v>
      </c>
      <c r="L14" s="8"/>
      <c r="M14" s="2"/>
    </row>
    <row r="15" spans="1:13" ht="13.5" thickBot="1" x14ac:dyDescent="0.25">
      <c r="A15" s="195" t="s">
        <v>62</v>
      </c>
      <c r="B15" s="194" t="s">
        <v>5</v>
      </c>
      <c r="C15" s="191"/>
      <c r="D15" s="11"/>
      <c r="E15" s="8"/>
      <c r="F15" s="8"/>
      <c r="H15" s="1" t="s">
        <v>150</v>
      </c>
      <c r="L15" s="8"/>
      <c r="M15" s="2"/>
    </row>
    <row r="16" spans="1:13" ht="14.25" thickTop="1" thickBot="1" x14ac:dyDescent="0.25">
      <c r="A16" s="193"/>
      <c r="B16" s="192">
        <v>0.88</v>
      </c>
      <c r="C16" s="191" t="s">
        <v>33</v>
      </c>
      <c r="E16" s="8"/>
      <c r="F16" s="13"/>
      <c r="G16" s="225" t="s">
        <v>5</v>
      </c>
      <c r="H16" s="178" t="s">
        <v>149</v>
      </c>
      <c r="I16" s="178"/>
    </row>
    <row r="17" spans="1:13" ht="14.25" thickTop="1" thickBot="1" x14ac:dyDescent="0.25">
      <c r="A17" s="188" t="s">
        <v>126</v>
      </c>
      <c r="B17" s="187"/>
      <c r="C17" s="186"/>
      <c r="D17" s="8"/>
      <c r="E17" s="8"/>
      <c r="F17" s="13"/>
      <c r="G17" s="178"/>
      <c r="H17" s="178"/>
      <c r="I17" s="178"/>
      <c r="J17" s="178"/>
      <c r="K17" s="178"/>
      <c r="L17" s="8"/>
      <c r="M17" s="2"/>
    </row>
    <row r="18" spans="1:13" ht="13.5" thickTop="1" x14ac:dyDescent="0.2">
      <c r="A18" s="185" t="s">
        <v>125</v>
      </c>
      <c r="B18" s="184"/>
      <c r="C18" s="183"/>
      <c r="D18" s="8"/>
      <c r="E18" s="8"/>
      <c r="F18" s="13" t="s">
        <v>5</v>
      </c>
      <c r="G18" s="178"/>
      <c r="H18" s="178"/>
      <c r="I18" s="178"/>
      <c r="J18" s="178"/>
      <c r="K18" s="178"/>
      <c r="L18" s="8"/>
      <c r="M18" s="2"/>
    </row>
    <row r="19" spans="1:13" x14ac:dyDescent="0.2">
      <c r="A19" s="176" t="s">
        <v>5</v>
      </c>
      <c r="B19" s="175"/>
      <c r="C19" s="181"/>
      <c r="D19" s="8"/>
      <c r="E19" s="8"/>
      <c r="F19" s="13"/>
      <c r="G19" s="178"/>
      <c r="H19" s="178"/>
      <c r="I19" s="178"/>
      <c r="J19" s="178"/>
      <c r="K19" s="178"/>
      <c r="L19" s="8"/>
      <c r="M19" s="2"/>
    </row>
    <row r="20" spans="1:13" x14ac:dyDescent="0.2">
      <c r="A20" s="182" t="s">
        <v>5</v>
      </c>
      <c r="B20" s="175"/>
      <c r="C20" s="181"/>
      <c r="D20" s="8"/>
      <c r="E20" s="8"/>
      <c r="F20" s="13"/>
      <c r="G20" s="178"/>
      <c r="H20" s="224"/>
      <c r="I20" s="178"/>
      <c r="J20" s="178"/>
      <c r="K20" s="178"/>
      <c r="L20" s="8"/>
      <c r="M20" s="2"/>
    </row>
    <row r="21" spans="1:13" x14ac:dyDescent="0.2">
      <c r="A21" s="176" t="s">
        <v>123</v>
      </c>
      <c r="B21" s="175"/>
      <c r="C21" s="174" t="s">
        <v>28</v>
      </c>
      <c r="D21" s="8"/>
      <c r="E21" s="8"/>
      <c r="F21" s="13"/>
      <c r="G21" s="178"/>
      <c r="H21" s="178"/>
      <c r="I21" s="178"/>
      <c r="J21" s="178"/>
      <c r="K21" s="178"/>
      <c r="L21" s="8"/>
      <c r="M21" s="2"/>
    </row>
    <row r="22" spans="1:13" x14ac:dyDescent="0.2">
      <c r="A22" s="176" t="s">
        <v>122</v>
      </c>
      <c r="B22" s="175"/>
      <c r="C22" s="174" t="s">
        <v>27</v>
      </c>
      <c r="D22" s="8" t="s">
        <v>5</v>
      </c>
      <c r="E22" s="29" t="s">
        <v>5</v>
      </c>
      <c r="F22" s="223"/>
      <c r="G22" s="13"/>
      <c r="H22" s="13"/>
      <c r="I22" s="13"/>
      <c r="J22" s="13"/>
      <c r="K22" s="13"/>
      <c r="L22" s="8"/>
      <c r="M22" s="2"/>
    </row>
    <row r="23" spans="1:13" x14ac:dyDescent="0.2">
      <c r="A23" s="176" t="s">
        <v>122</v>
      </c>
      <c r="B23" s="175"/>
      <c r="C23" s="174" t="s">
        <v>25</v>
      </c>
      <c r="D23" s="13"/>
      <c r="E23" s="173" t="s">
        <v>5</v>
      </c>
      <c r="F23" s="13"/>
      <c r="G23" s="13"/>
      <c r="H23" s="13"/>
      <c r="I23" s="13"/>
      <c r="J23" s="13"/>
      <c r="K23" s="13"/>
      <c r="L23" s="8"/>
      <c r="M23" s="2"/>
    </row>
    <row r="24" spans="1:13" ht="13.5" thickBot="1" x14ac:dyDescent="0.25">
      <c r="A24" s="172" t="s">
        <v>122</v>
      </c>
      <c r="B24" s="171"/>
      <c r="C24" s="170" t="s">
        <v>22</v>
      </c>
      <c r="D24" s="13"/>
      <c r="E24" s="2"/>
      <c r="F24" s="23"/>
      <c r="G24" s="23"/>
      <c r="H24" s="13"/>
      <c r="I24" s="13"/>
      <c r="J24" s="13"/>
      <c r="K24" s="13"/>
      <c r="L24" s="8"/>
      <c r="M24" s="2"/>
    </row>
    <row r="25" spans="1:13" ht="14.25" thickTop="1" thickBot="1" x14ac:dyDescent="0.25">
      <c r="A25" s="8"/>
      <c r="B25" s="8"/>
      <c r="C25" s="13"/>
      <c r="D25" s="13"/>
      <c r="E25" s="24" t="s">
        <v>5</v>
      </c>
      <c r="F25" s="24"/>
      <c r="G25" s="169" t="s">
        <v>121</v>
      </c>
      <c r="H25" s="24"/>
      <c r="I25" s="13"/>
      <c r="J25" s="169" t="s">
        <v>148</v>
      </c>
      <c r="K25" s="24"/>
      <c r="L25" s="24"/>
      <c r="M25" s="2"/>
    </row>
    <row r="26" spans="1:13" ht="13.5" thickTop="1" x14ac:dyDescent="0.2">
      <c r="A26" s="8" t="s">
        <v>120</v>
      </c>
      <c r="B26" s="8"/>
      <c r="C26" s="13"/>
      <c r="D26" s="13"/>
      <c r="E26" s="8"/>
      <c r="F26" s="8"/>
      <c r="G26" s="8"/>
      <c r="H26" s="8"/>
      <c r="I26" s="222"/>
      <c r="J26" s="8"/>
      <c r="K26" s="8"/>
      <c r="L26" s="8"/>
      <c r="M26" s="2"/>
    </row>
    <row r="27" spans="1:13" x14ac:dyDescent="0.2">
      <c r="A27" s="8" t="s">
        <v>119</v>
      </c>
      <c r="B27" s="8"/>
      <c r="C27" s="13"/>
      <c r="D27" s="13"/>
      <c r="E27" s="8"/>
      <c r="F27" s="8"/>
      <c r="G27" s="8"/>
      <c r="H27" s="8"/>
      <c r="I27" s="168"/>
      <c r="J27" s="8"/>
      <c r="K27" s="8"/>
      <c r="L27" s="8"/>
      <c r="M27" s="2"/>
    </row>
    <row r="28" spans="1:13" x14ac:dyDescent="0.2">
      <c r="A28" s="8" t="s">
        <v>5</v>
      </c>
      <c r="B28" s="8"/>
      <c r="C28" s="13"/>
      <c r="D28" s="2"/>
      <c r="E28" s="8"/>
      <c r="F28" s="22" t="s">
        <v>5</v>
      </c>
      <c r="G28" s="8"/>
      <c r="H28" s="8"/>
      <c r="I28" s="168"/>
      <c r="J28" s="11" t="s">
        <v>117</v>
      </c>
      <c r="K28" s="8"/>
      <c r="L28" s="8"/>
      <c r="M28" s="2"/>
    </row>
    <row r="29" spans="1:13" ht="13.5" thickBot="1" x14ac:dyDescent="0.25">
      <c r="A29" s="8" t="s">
        <v>5</v>
      </c>
      <c r="B29" s="8"/>
      <c r="C29" s="13"/>
      <c r="D29" s="13"/>
      <c r="E29" s="8"/>
      <c r="F29" s="22" t="s">
        <v>5</v>
      </c>
      <c r="G29" s="8"/>
      <c r="H29" s="8"/>
      <c r="I29" s="167"/>
      <c r="J29" s="8"/>
      <c r="K29" s="8" t="s">
        <v>5</v>
      </c>
      <c r="L29" s="8"/>
      <c r="M29" s="2"/>
    </row>
    <row r="30" spans="1:13" ht="13.5" thickTop="1" x14ac:dyDescent="0.2">
      <c r="A30" s="8" t="s">
        <v>5</v>
      </c>
      <c r="B30" s="8"/>
      <c r="C30" s="22" t="s">
        <v>84</v>
      </c>
      <c r="D30" s="13"/>
      <c r="E30" s="8"/>
      <c r="F30" s="17" t="s">
        <v>5</v>
      </c>
      <c r="G30" s="166" t="s">
        <v>5</v>
      </c>
      <c r="H30" s="14" t="s">
        <v>5</v>
      </c>
      <c r="I30" s="14"/>
      <c r="J30" s="18" t="s">
        <v>115</v>
      </c>
      <c r="K30" s="8"/>
      <c r="L30" s="8"/>
      <c r="M30" s="2"/>
    </row>
    <row r="31" spans="1:13" x14ac:dyDescent="0.2">
      <c r="A31" s="8" t="s">
        <v>5</v>
      </c>
      <c r="B31" s="8"/>
      <c r="C31" s="11" t="s">
        <v>103</v>
      </c>
      <c r="D31" s="13"/>
      <c r="E31" s="8"/>
      <c r="F31" s="8"/>
      <c r="G31" s="8"/>
      <c r="H31" s="29"/>
      <c r="I31" s="27"/>
      <c r="J31" s="29" t="s">
        <v>114</v>
      </c>
      <c r="K31" s="8"/>
      <c r="L31" s="8"/>
      <c r="M31" s="2"/>
    </row>
    <row r="32" spans="1:13" x14ac:dyDescent="0.2">
      <c r="A32" s="8" t="s">
        <v>5</v>
      </c>
      <c r="B32" s="8"/>
      <c r="C32" s="13"/>
      <c r="D32" s="13"/>
      <c r="E32" s="8"/>
      <c r="F32" s="8"/>
      <c r="G32" s="14" t="s">
        <v>147</v>
      </c>
      <c r="H32" s="8"/>
      <c r="I32" s="8"/>
      <c r="J32" s="8"/>
      <c r="K32" s="8"/>
      <c r="L32" s="8"/>
      <c r="M32" s="2"/>
    </row>
    <row r="33" spans="1:13" x14ac:dyDescent="0.2">
      <c r="A33" s="8" t="s">
        <v>5</v>
      </c>
      <c r="B33" s="2"/>
      <c r="C33" s="13"/>
      <c r="D33" s="14" t="s">
        <v>5</v>
      </c>
      <c r="E33" s="8"/>
      <c r="F33" s="8"/>
      <c r="G33" s="17" t="s">
        <v>7</v>
      </c>
      <c r="H33" s="159">
        <f>M10*0.173</f>
        <v>31.345090655509068</v>
      </c>
      <c r="I33" s="8"/>
      <c r="J33" s="14" t="s">
        <v>146</v>
      </c>
      <c r="K33" s="8"/>
      <c r="L33" s="8"/>
      <c r="M33" s="2"/>
    </row>
    <row r="34" spans="1:13" x14ac:dyDescent="0.2">
      <c r="A34" s="8" t="s">
        <v>5</v>
      </c>
      <c r="B34" s="11" t="s">
        <v>5</v>
      </c>
      <c r="C34" s="13"/>
      <c r="D34" s="165" t="s">
        <v>5</v>
      </c>
      <c r="E34" s="8"/>
      <c r="F34" s="13"/>
      <c r="G34" s="8"/>
      <c r="H34" s="164"/>
      <c r="I34" s="164"/>
      <c r="J34" s="11" t="s">
        <v>145</v>
      </c>
      <c r="K34" s="8"/>
      <c r="L34" s="13"/>
      <c r="M34" s="2"/>
    </row>
    <row r="35" spans="1:13" ht="4.3499999999999996" customHeight="1" x14ac:dyDescent="0.2">
      <c r="A35" s="13"/>
      <c r="B35" s="13"/>
      <c r="C35" s="13"/>
      <c r="D35" s="13"/>
      <c r="E35" s="163"/>
      <c r="F35" s="13"/>
      <c r="G35" s="13"/>
      <c r="H35" s="13"/>
      <c r="I35" s="13"/>
      <c r="J35" s="13"/>
      <c r="K35" s="13"/>
      <c r="L35" s="13"/>
      <c r="M35" s="23"/>
    </row>
    <row r="36" spans="1:13" ht="7.35" customHeight="1" x14ac:dyDescent="0.2">
      <c r="A36" s="8"/>
      <c r="B36" s="13"/>
      <c r="C36" s="13"/>
      <c r="D36" s="13"/>
      <c r="E36" s="13"/>
      <c r="F36" s="13"/>
      <c r="G36" s="13"/>
      <c r="H36" s="13"/>
      <c r="I36" s="13"/>
      <c r="J36" s="13"/>
      <c r="K36" s="13"/>
      <c r="L36" s="13"/>
      <c r="M36" s="23"/>
    </row>
    <row r="37" spans="1:13" ht="4.5" customHeight="1" x14ac:dyDescent="0.2">
      <c r="A37" s="8"/>
      <c r="B37" s="8"/>
      <c r="C37" s="13"/>
      <c r="D37" s="162"/>
      <c r="E37" s="8"/>
      <c r="F37" s="8"/>
      <c r="G37" s="8"/>
      <c r="H37" s="8"/>
      <c r="I37" s="8"/>
      <c r="J37" s="8"/>
      <c r="K37" s="8"/>
      <c r="L37" s="8"/>
      <c r="M37" s="2"/>
    </row>
    <row r="38" spans="1:13" x14ac:dyDescent="0.2">
      <c r="A38" s="8"/>
      <c r="B38" s="22"/>
      <c r="C38" s="13"/>
      <c r="D38" s="161"/>
      <c r="E38" s="13"/>
      <c r="F38" s="13"/>
      <c r="G38" s="22" t="s">
        <v>5</v>
      </c>
      <c r="H38" s="11" t="s">
        <v>5</v>
      </c>
      <c r="I38" s="11"/>
      <c r="J38" s="11" t="s">
        <v>5</v>
      </c>
      <c r="K38" s="8"/>
      <c r="L38" s="13"/>
      <c r="M38" s="2"/>
    </row>
    <row r="39" spans="1:13" x14ac:dyDescent="0.2">
      <c r="A39" s="8"/>
      <c r="B39" s="11"/>
      <c r="C39" s="13"/>
      <c r="D39" s="160"/>
      <c r="E39" s="8"/>
      <c r="F39" s="22" t="s">
        <v>5</v>
      </c>
      <c r="G39" s="8"/>
      <c r="H39" s="11" t="s">
        <v>5</v>
      </c>
      <c r="I39" s="11"/>
      <c r="J39" s="8"/>
      <c r="K39" s="8"/>
      <c r="L39" s="8"/>
      <c r="M39" s="2"/>
    </row>
    <row r="40" spans="1:13" x14ac:dyDescent="0.2">
      <c r="A40" s="8"/>
      <c r="B40" s="8"/>
      <c r="C40" s="13"/>
      <c r="D40" s="13"/>
      <c r="E40" s="8"/>
      <c r="F40" s="8"/>
      <c r="G40" s="8"/>
      <c r="H40" s="8"/>
      <c r="I40" s="8"/>
      <c r="J40" s="8"/>
      <c r="K40" s="8"/>
      <c r="L40" s="8"/>
      <c r="M40" s="2"/>
    </row>
    <row r="41" spans="1:13" x14ac:dyDescent="0.2">
      <c r="A41" s="8"/>
      <c r="B41" s="8"/>
      <c r="C41" s="14" t="s">
        <v>5</v>
      </c>
      <c r="D41" s="13"/>
      <c r="E41" s="8"/>
      <c r="F41" s="8"/>
      <c r="G41" s="8"/>
      <c r="H41" s="8"/>
      <c r="I41" s="8"/>
      <c r="J41" s="8"/>
      <c r="K41" s="8"/>
      <c r="L41" s="8"/>
      <c r="M41" s="2"/>
    </row>
    <row r="42" spans="1:13" x14ac:dyDescent="0.2">
      <c r="A42" s="8"/>
      <c r="B42" s="17" t="s">
        <v>5</v>
      </c>
      <c r="C42" s="159" t="s">
        <v>5</v>
      </c>
      <c r="D42" s="14" t="s">
        <v>5</v>
      </c>
      <c r="E42" s="8"/>
      <c r="F42" s="8"/>
      <c r="G42" s="8"/>
      <c r="H42" s="8"/>
      <c r="I42" s="8"/>
      <c r="J42" s="8"/>
      <c r="K42" s="8"/>
      <c r="L42" s="8"/>
      <c r="M42" s="2"/>
    </row>
    <row r="43" spans="1:13" x14ac:dyDescent="0.2">
      <c r="A43" s="8"/>
      <c r="B43" s="8"/>
      <c r="C43" s="8"/>
      <c r="D43" s="14" t="s">
        <v>5</v>
      </c>
      <c r="E43" s="11"/>
      <c r="F43" s="8"/>
      <c r="G43" s="8"/>
      <c r="H43" s="8"/>
      <c r="I43" s="8"/>
      <c r="J43" s="8"/>
      <c r="K43" s="8"/>
      <c r="L43" s="8"/>
      <c r="M43" s="2"/>
    </row>
    <row r="44" spans="1:13" x14ac:dyDescent="0.2">
      <c r="A44" s="2"/>
      <c r="B44" s="2"/>
      <c r="C44" s="2"/>
      <c r="D44" s="2"/>
      <c r="E44" s="2"/>
      <c r="F44" s="2"/>
      <c r="G44" s="2"/>
      <c r="H44" s="2"/>
      <c r="I44" s="2"/>
      <c r="J44" s="2"/>
      <c r="K44" s="2"/>
      <c r="L44" s="2"/>
      <c r="M44" s="2"/>
    </row>
    <row r="45" spans="1:13" x14ac:dyDescent="0.2">
      <c r="A45" s="2"/>
      <c r="B45" s="2"/>
      <c r="C45" s="2"/>
      <c r="D45" s="2"/>
      <c r="E45" s="2"/>
      <c r="F45" s="2"/>
      <c r="G45" s="2"/>
      <c r="H45" s="2"/>
      <c r="I45" s="2"/>
      <c r="J45" s="2"/>
      <c r="K45" s="2"/>
      <c r="L45" s="2"/>
      <c r="M45" s="2"/>
    </row>
    <row r="46" spans="1:13" x14ac:dyDescent="0.2">
      <c r="A46" s="2"/>
      <c r="B46" s="2"/>
      <c r="C46" s="2"/>
      <c r="D46" s="2"/>
      <c r="E46" s="2"/>
      <c r="F46" s="2"/>
      <c r="G46" s="2"/>
      <c r="H46" s="2"/>
      <c r="I46" s="2"/>
      <c r="J46" s="2"/>
      <c r="K46" s="2"/>
      <c r="L46" s="2"/>
      <c r="M46" s="2"/>
    </row>
    <row r="47" spans="1:13" x14ac:dyDescent="0.2">
      <c r="A47" s="2"/>
      <c r="B47" s="2"/>
      <c r="C47" s="2"/>
      <c r="D47" s="2"/>
      <c r="E47" s="2"/>
      <c r="F47" s="2"/>
      <c r="G47" s="2"/>
      <c r="H47" s="2"/>
      <c r="I47" s="2"/>
      <c r="J47" s="2"/>
      <c r="K47" s="2"/>
      <c r="L47" s="2"/>
      <c r="M47" s="2"/>
    </row>
    <row r="48" spans="1:13" x14ac:dyDescent="0.2">
      <c r="A48" s="2"/>
      <c r="B48" s="2"/>
      <c r="C48" s="2"/>
      <c r="D48" s="2"/>
      <c r="E48" s="2"/>
      <c r="F48" s="2"/>
      <c r="G48" s="2"/>
      <c r="H48" s="2"/>
      <c r="I48" s="2"/>
      <c r="J48" s="2"/>
      <c r="K48" s="2"/>
      <c r="L48" s="2"/>
      <c r="M48" s="2"/>
    </row>
    <row r="49" spans="1:13" x14ac:dyDescent="0.2">
      <c r="A49" s="2"/>
      <c r="B49" s="2"/>
      <c r="C49" s="2"/>
      <c r="D49" s="2"/>
      <c r="E49" s="2"/>
      <c r="F49" s="2"/>
      <c r="G49" s="2"/>
      <c r="H49" s="2"/>
      <c r="I49" s="2"/>
      <c r="J49" s="2"/>
      <c r="K49" s="2"/>
      <c r="L49" s="2"/>
      <c r="M49" s="2"/>
    </row>
    <row r="50" spans="1:13" x14ac:dyDescent="0.2">
      <c r="A50" s="2"/>
      <c r="B50" s="2"/>
      <c r="C50" s="2"/>
      <c r="D50" s="2"/>
      <c r="E50" s="2"/>
      <c r="F50" s="2"/>
      <c r="G50" s="2"/>
      <c r="H50" s="2"/>
      <c r="I50" s="2"/>
      <c r="J50" s="2"/>
      <c r="K50" s="2"/>
      <c r="L50" s="2"/>
      <c r="M50" s="2"/>
    </row>
  </sheetData>
  <printOptions horizontalCentered="1"/>
  <pageMargins left="0.25" right="0.25" top="1" bottom="1" header="0.5" footer="0.5"/>
  <pageSetup scale="90" orientation="portrait" horizontalDpi="300" verticalDpi="4294967292" r:id="rId1"/>
  <headerFooter alignWithMargins="0">
    <oddFooter>&amp;L&amp;F</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0"/>
  <sheetViews>
    <sheetView workbookViewId="0">
      <selection activeCell="AJ20" sqref="AJ20"/>
    </sheetView>
  </sheetViews>
  <sheetFormatPr defaultRowHeight="12.75" x14ac:dyDescent="0.2"/>
  <cols>
    <col min="1" max="1" width="5.5703125" style="119" customWidth="1"/>
    <col min="2" max="6" width="2.28515625" style="119" customWidth="1"/>
    <col min="7" max="9" width="0.85546875" style="119" customWidth="1"/>
    <col min="10" max="10" width="5.5703125" style="119" customWidth="1"/>
    <col min="11" max="11" width="2.28515625" style="119" customWidth="1"/>
    <col min="12" max="12" width="4.5703125" style="119" customWidth="1"/>
    <col min="13" max="22" width="2.28515625" style="119" customWidth="1"/>
    <col min="23" max="23" width="7.28515625" style="119" customWidth="1"/>
    <col min="24" max="31" width="2.28515625" style="119" customWidth="1"/>
    <col min="32" max="16384" width="9.140625" style="119"/>
  </cols>
  <sheetData>
    <row r="1" spans="1:33" ht="13.5" thickBot="1" x14ac:dyDescent="0.25">
      <c r="A1" s="233"/>
      <c r="B1" s="233"/>
      <c r="C1" s="233"/>
      <c r="D1" s="233"/>
      <c r="E1" s="233"/>
      <c r="F1" s="233"/>
      <c r="G1" s="233"/>
      <c r="H1" s="233"/>
      <c r="I1" s="233"/>
      <c r="J1" s="233"/>
      <c r="K1" s="233"/>
      <c r="L1" s="233" t="s">
        <v>5</v>
      </c>
      <c r="M1" s="233"/>
      <c r="N1" s="233"/>
      <c r="O1" s="233"/>
      <c r="P1" s="234" t="s">
        <v>5</v>
      </c>
      <c r="Q1" s="273" t="s">
        <v>185</v>
      </c>
      <c r="R1" s="233"/>
      <c r="S1" s="233"/>
      <c r="T1" s="233"/>
      <c r="U1" s="233"/>
      <c r="V1" s="233"/>
      <c r="W1" s="233"/>
      <c r="X1" s="233"/>
      <c r="Y1" s="233"/>
      <c r="Z1" s="233"/>
      <c r="AA1" s="233"/>
      <c r="AB1" s="233"/>
      <c r="AC1" s="233"/>
      <c r="AD1" s="233"/>
      <c r="AE1" s="233"/>
      <c r="AF1" s="233"/>
      <c r="AG1" s="233"/>
    </row>
    <row r="2" spans="1:33" ht="14.25" thickTop="1" thickBot="1" x14ac:dyDescent="0.25">
      <c r="A2" s="233"/>
      <c r="B2" s="233"/>
      <c r="C2" s="233"/>
      <c r="D2" s="233"/>
      <c r="E2" s="233"/>
      <c r="F2" s="233"/>
      <c r="G2" s="233"/>
      <c r="H2" s="233"/>
      <c r="I2" s="233"/>
      <c r="J2" s="233"/>
      <c r="K2" s="233"/>
      <c r="L2" s="233" t="s">
        <v>5</v>
      </c>
      <c r="M2" s="233"/>
      <c r="N2" s="233"/>
      <c r="O2" s="233"/>
      <c r="P2" s="272" t="s">
        <v>184</v>
      </c>
      <c r="Q2" s="272"/>
      <c r="R2" s="271"/>
      <c r="S2" s="271"/>
      <c r="T2" s="271"/>
      <c r="U2" s="271"/>
      <c r="V2" s="271"/>
      <c r="W2" s="267">
        <v>7.15</v>
      </c>
      <c r="X2" s="234" t="s">
        <v>164</v>
      </c>
      <c r="Y2" s="233"/>
      <c r="Z2" s="234" t="s">
        <v>5</v>
      </c>
      <c r="AA2" s="233"/>
      <c r="AB2" s="233"/>
      <c r="AC2" s="233"/>
      <c r="AD2" s="233"/>
      <c r="AE2" s="233"/>
      <c r="AF2" s="233"/>
      <c r="AG2" s="233"/>
    </row>
    <row r="3" spans="1:33" ht="14.25" thickTop="1" thickBot="1" x14ac:dyDescent="0.25">
      <c r="A3" s="233"/>
      <c r="B3" s="233"/>
      <c r="C3" s="233"/>
      <c r="D3" s="233"/>
      <c r="E3" s="233"/>
      <c r="F3" s="233"/>
      <c r="G3" s="233"/>
      <c r="H3" s="233"/>
      <c r="I3" s="233"/>
      <c r="J3" s="233"/>
      <c r="K3" s="234" t="s">
        <v>5</v>
      </c>
      <c r="L3" s="270" t="s">
        <v>5</v>
      </c>
      <c r="M3" s="233"/>
      <c r="N3" s="233"/>
      <c r="O3" s="233"/>
      <c r="P3" s="269" t="s">
        <v>183</v>
      </c>
      <c r="Q3" s="269"/>
      <c r="R3" s="268"/>
      <c r="S3" s="268"/>
      <c r="T3" s="268"/>
      <c r="U3" s="268"/>
      <c r="V3" s="268"/>
      <c r="W3" s="267">
        <v>3.8</v>
      </c>
      <c r="X3" s="234" t="s">
        <v>164</v>
      </c>
      <c r="Y3" s="233"/>
      <c r="Z3" s="233"/>
      <c r="AA3" s="233"/>
      <c r="AB3" s="233"/>
      <c r="AC3" s="233"/>
      <c r="AD3" s="233"/>
      <c r="AE3" s="233"/>
      <c r="AF3" s="233"/>
      <c r="AG3" s="233"/>
    </row>
    <row r="4" spans="1:33" ht="5.0999999999999996" customHeight="1" thickTop="1" thickBot="1" x14ac:dyDescent="0.25">
      <c r="A4" s="233"/>
      <c r="B4" s="233"/>
      <c r="C4" s="233"/>
      <c r="D4" s="233"/>
      <c r="E4" s="233"/>
      <c r="F4" s="233"/>
      <c r="G4" s="233"/>
      <c r="H4" s="233"/>
      <c r="I4" s="233"/>
      <c r="J4" s="233"/>
      <c r="K4" s="234"/>
      <c r="L4" s="233"/>
      <c r="M4" s="233"/>
      <c r="N4" s="233"/>
      <c r="O4" s="233"/>
      <c r="P4" s="233"/>
      <c r="Q4" s="233"/>
      <c r="R4" s="233"/>
      <c r="S4" s="233"/>
      <c r="T4" s="233"/>
      <c r="U4" s="233"/>
      <c r="V4" s="233"/>
      <c r="W4" s="233"/>
      <c r="X4" s="233"/>
      <c r="Y4" s="233"/>
      <c r="Z4" s="233"/>
      <c r="AA4" s="233"/>
      <c r="AB4" s="233"/>
      <c r="AC4" s="233"/>
      <c r="AD4" s="233"/>
      <c r="AE4" s="233"/>
      <c r="AF4" s="233"/>
      <c r="AG4" s="233"/>
    </row>
    <row r="5" spans="1:33" ht="13.5" thickBot="1" x14ac:dyDescent="0.25">
      <c r="A5" s="233"/>
      <c r="B5" s="233"/>
      <c r="C5" s="233"/>
      <c r="D5" s="233"/>
      <c r="E5" s="233"/>
      <c r="F5" s="233"/>
      <c r="G5" s="233"/>
      <c r="H5" s="233"/>
      <c r="I5" s="233"/>
      <c r="J5" s="233"/>
      <c r="K5" s="233"/>
      <c r="L5" s="266">
        <f>W3</f>
        <v>3.8</v>
      </c>
      <c r="M5" s="262" t="s">
        <v>182</v>
      </c>
      <c r="N5" s="265"/>
      <c r="O5" s="261"/>
      <c r="P5" s="261"/>
      <c r="Q5" s="261"/>
      <c r="R5" s="261"/>
      <c r="S5" s="261"/>
      <c r="T5" s="261"/>
      <c r="U5" s="261"/>
      <c r="V5" s="261"/>
      <c r="W5" s="264">
        <f>220/W3*12-W7</f>
        <v>325.50607287449407</v>
      </c>
      <c r="X5" s="263" t="s">
        <v>179</v>
      </c>
      <c r="Y5" s="263"/>
      <c r="Z5" s="261"/>
      <c r="AA5" s="262" t="s">
        <v>181</v>
      </c>
      <c r="AB5" s="261"/>
      <c r="AC5" s="261"/>
      <c r="AD5" s="261"/>
      <c r="AE5" s="261"/>
      <c r="AF5" s="253">
        <f>W5-(W5*0.05)</f>
        <v>309.23076923076934</v>
      </c>
      <c r="AG5" s="233"/>
    </row>
    <row r="6" spans="1:33" ht="5.0999999999999996" customHeight="1" thickBot="1" x14ac:dyDescent="0.25">
      <c r="A6" s="233"/>
      <c r="B6" s="233"/>
      <c r="C6" s="233"/>
      <c r="D6" s="233"/>
      <c r="E6" s="233"/>
      <c r="F6" s="233"/>
      <c r="G6" s="233"/>
      <c r="H6" s="233"/>
      <c r="I6" s="233"/>
      <c r="J6" s="233"/>
      <c r="K6" s="233"/>
      <c r="L6" s="233"/>
      <c r="M6" s="233"/>
      <c r="N6" s="233"/>
      <c r="O6" s="233"/>
      <c r="P6" s="233"/>
      <c r="Q6" s="233"/>
      <c r="R6" s="233"/>
      <c r="S6" s="233"/>
      <c r="T6" s="233"/>
      <c r="U6" s="233"/>
      <c r="V6" s="233"/>
      <c r="W6" s="233"/>
      <c r="X6" s="233"/>
      <c r="Y6" s="260"/>
      <c r="Z6" s="233"/>
      <c r="AA6" s="233"/>
      <c r="AB6" s="233"/>
      <c r="AC6" s="233"/>
      <c r="AD6" s="233"/>
      <c r="AE6" s="233"/>
      <c r="AF6" s="233"/>
      <c r="AG6" s="233"/>
    </row>
    <row r="7" spans="1:33" ht="13.5" thickBot="1" x14ac:dyDescent="0.25">
      <c r="A7" s="233"/>
      <c r="B7" s="233"/>
      <c r="C7" s="233"/>
      <c r="D7" s="233"/>
      <c r="E7" s="233"/>
      <c r="F7" s="233"/>
      <c r="G7" s="233"/>
      <c r="H7" s="233"/>
      <c r="I7" s="233"/>
      <c r="J7" s="233"/>
      <c r="K7" s="233"/>
      <c r="L7" s="259">
        <f>W2</f>
        <v>7.15</v>
      </c>
      <c r="M7" s="257" t="s">
        <v>180</v>
      </c>
      <c r="N7" s="258"/>
      <c r="O7" s="256"/>
      <c r="P7" s="256"/>
      <c r="Q7" s="256"/>
      <c r="R7" s="256"/>
      <c r="S7" s="256"/>
      <c r="T7" s="256"/>
      <c r="U7" s="256"/>
      <c r="V7" s="256"/>
      <c r="W7" s="253">
        <f>220/W2*12</f>
        <v>369.23076923076917</v>
      </c>
      <c r="X7" s="257" t="s">
        <v>179</v>
      </c>
      <c r="Y7" s="257"/>
      <c r="Z7" s="256"/>
      <c r="AA7" s="256"/>
      <c r="AB7" s="255" t="s">
        <v>178</v>
      </c>
      <c r="AC7" s="254"/>
      <c r="AD7" s="254"/>
      <c r="AE7" s="254"/>
      <c r="AF7" s="253">
        <f>W7/12</f>
        <v>30.769230769230763</v>
      </c>
      <c r="AG7" s="233"/>
    </row>
    <row r="8" spans="1:33" x14ac:dyDescent="0.2">
      <c r="A8" s="233"/>
      <c r="B8" s="233"/>
      <c r="C8" s="233"/>
      <c r="D8" s="233"/>
      <c r="E8" s="233"/>
      <c r="F8" s="233"/>
      <c r="G8" s="233"/>
      <c r="H8" s="233"/>
      <c r="I8" s="233"/>
      <c r="J8" s="233"/>
      <c r="K8" s="233" t="s">
        <v>5</v>
      </c>
      <c r="L8" s="233"/>
      <c r="M8" s="233"/>
      <c r="N8" s="234" t="s">
        <v>5</v>
      </c>
      <c r="O8" s="233"/>
      <c r="P8" s="233"/>
      <c r="Q8" s="233"/>
      <c r="R8" s="233"/>
      <c r="S8" s="233"/>
      <c r="T8" s="233"/>
      <c r="U8" s="233"/>
      <c r="V8" s="233"/>
      <c r="W8" s="233"/>
      <c r="Y8" s="233"/>
      <c r="Z8" s="233"/>
      <c r="AA8" s="233"/>
      <c r="AB8" s="233"/>
      <c r="AC8" s="233"/>
      <c r="AD8" s="233"/>
      <c r="AE8" s="233"/>
      <c r="AF8" s="233" t="s">
        <v>5</v>
      </c>
      <c r="AG8" s="233"/>
    </row>
    <row r="9" spans="1:33" ht="5.0999999999999996" customHeight="1" x14ac:dyDescent="0.2">
      <c r="A9" s="233"/>
      <c r="B9" s="233"/>
      <c r="C9" s="233"/>
      <c r="D9" s="233"/>
      <c r="E9" s="233"/>
      <c r="F9" s="233"/>
      <c r="G9" s="233"/>
      <c r="H9" s="233"/>
      <c r="I9" s="233"/>
      <c r="J9" s="233"/>
      <c r="K9" s="233"/>
      <c r="L9" s="233"/>
      <c r="M9" s="233"/>
      <c r="N9" s="233"/>
      <c r="O9" s="233"/>
      <c r="P9" s="233"/>
      <c r="Q9" s="233"/>
      <c r="R9" s="233"/>
      <c r="S9" s="233"/>
      <c r="T9" s="233"/>
      <c r="U9" s="233"/>
      <c r="V9" s="233"/>
      <c r="W9" s="233"/>
      <c r="X9" s="233"/>
      <c r="Y9" s="233"/>
      <c r="Z9" s="233"/>
      <c r="AA9" s="233"/>
      <c r="AB9" s="233"/>
      <c r="AC9" s="233"/>
      <c r="AD9" s="233"/>
      <c r="AE9" s="233"/>
      <c r="AF9" s="233"/>
      <c r="AG9" s="233"/>
    </row>
    <row r="10" spans="1:33" x14ac:dyDescent="0.2">
      <c r="A10" s="233"/>
      <c r="B10" s="233"/>
      <c r="C10" s="233"/>
      <c r="D10" s="233"/>
      <c r="E10" s="233"/>
      <c r="F10" s="233"/>
      <c r="G10" s="233"/>
      <c r="H10" s="233"/>
      <c r="I10" s="233"/>
      <c r="J10" s="233"/>
      <c r="K10" s="233"/>
      <c r="L10" s="233"/>
      <c r="M10" s="233"/>
      <c r="N10" s="233"/>
      <c r="O10" s="252"/>
      <c r="P10" s="234"/>
      <c r="Q10" s="233"/>
      <c r="R10" s="233"/>
      <c r="S10" s="233"/>
      <c r="T10" s="233"/>
      <c r="U10" s="233"/>
      <c r="V10" s="233"/>
      <c r="W10" s="237" t="s">
        <v>5</v>
      </c>
      <c r="X10" s="242" t="s">
        <v>177</v>
      </c>
      <c r="Y10" s="233"/>
      <c r="Z10" s="233"/>
      <c r="AA10" s="233"/>
      <c r="AB10" s="233"/>
      <c r="AC10" s="233"/>
      <c r="AD10" s="233"/>
      <c r="AE10" s="233"/>
      <c r="AF10" s="233"/>
      <c r="AG10" s="233"/>
    </row>
    <row r="11" spans="1:33" x14ac:dyDescent="0.2">
      <c r="A11" s="233"/>
      <c r="B11" s="233"/>
      <c r="C11" s="233"/>
      <c r="D11" s="233"/>
      <c r="E11" s="233"/>
      <c r="F11" s="233"/>
      <c r="G11" s="233"/>
      <c r="H11" s="233"/>
      <c r="I11" s="233"/>
      <c r="J11" s="233"/>
      <c r="K11" s="233"/>
      <c r="L11" s="233"/>
      <c r="M11" s="233"/>
      <c r="N11" s="233"/>
      <c r="O11" s="233"/>
      <c r="P11" s="233"/>
      <c r="Q11" s="233"/>
      <c r="R11" s="233"/>
      <c r="S11" s="233"/>
      <c r="T11" s="233"/>
      <c r="U11" s="233"/>
      <c r="V11" s="233"/>
      <c r="W11" s="240" t="s">
        <v>5</v>
      </c>
      <c r="X11" s="233"/>
      <c r="Y11" s="233"/>
      <c r="Z11" s="233"/>
      <c r="AA11" s="233"/>
      <c r="AB11" s="233"/>
      <c r="AC11" s="233"/>
      <c r="AD11" s="233"/>
      <c r="AE11" s="233"/>
      <c r="AF11" s="233"/>
      <c r="AG11" s="233"/>
    </row>
    <row r="12" spans="1:33" ht="5.0999999999999996" customHeight="1" x14ac:dyDescent="0.2">
      <c r="A12" s="233"/>
      <c r="B12" s="233"/>
      <c r="C12" s="233"/>
      <c r="D12" s="233"/>
      <c r="E12" s="233"/>
      <c r="F12" s="233"/>
      <c r="G12" s="233"/>
      <c r="H12" s="233"/>
      <c r="I12" s="233"/>
      <c r="J12" s="233"/>
      <c r="K12" s="233"/>
      <c r="L12" s="233"/>
      <c r="M12" s="233"/>
      <c r="N12" s="233"/>
      <c r="O12" s="233"/>
      <c r="P12" s="233"/>
      <c r="Q12" s="233"/>
      <c r="R12" s="233"/>
      <c r="S12" s="233"/>
      <c r="T12" s="233"/>
      <c r="U12" s="233"/>
      <c r="V12" s="233"/>
      <c r="W12" s="233"/>
      <c r="X12" s="233"/>
      <c r="Y12" s="233"/>
      <c r="Z12" s="233"/>
      <c r="AA12" s="233"/>
      <c r="AB12" s="233"/>
      <c r="AC12" s="233"/>
      <c r="AD12" s="233"/>
      <c r="AE12" s="233"/>
      <c r="AF12" s="233"/>
      <c r="AG12" s="233"/>
    </row>
    <row r="13" spans="1:33" x14ac:dyDescent="0.2">
      <c r="A13" s="233"/>
      <c r="B13" s="233"/>
      <c r="C13" s="233"/>
      <c r="D13" s="233"/>
      <c r="E13" s="233"/>
      <c r="F13" s="233"/>
      <c r="G13" s="233"/>
      <c r="H13" s="233"/>
      <c r="I13" s="233"/>
      <c r="J13" s="233"/>
      <c r="K13" s="244"/>
      <c r="L13" s="244"/>
      <c r="M13" s="233"/>
      <c r="N13" s="233"/>
      <c r="O13" s="233"/>
      <c r="P13" s="233"/>
      <c r="Q13" s="233"/>
      <c r="R13" s="233"/>
      <c r="S13" s="234"/>
      <c r="T13" s="233"/>
      <c r="U13" s="233"/>
      <c r="V13" s="233"/>
      <c r="W13" s="233"/>
      <c r="X13" s="233"/>
      <c r="Y13" s="233"/>
      <c r="Z13" s="233"/>
      <c r="AA13" s="233"/>
      <c r="AB13" s="233"/>
      <c r="AC13" s="233" t="s">
        <v>5</v>
      </c>
      <c r="AD13" s="233"/>
      <c r="AE13" s="233"/>
      <c r="AF13" s="233"/>
      <c r="AG13" s="233"/>
    </row>
    <row r="14" spans="1:33" x14ac:dyDescent="0.2">
      <c r="A14" s="234"/>
      <c r="B14" s="233"/>
      <c r="C14" s="233"/>
      <c r="D14" s="233"/>
      <c r="E14" s="233"/>
      <c r="F14" s="233"/>
      <c r="G14" s="233"/>
      <c r="H14" s="233"/>
      <c r="I14" s="233"/>
      <c r="J14" s="233"/>
      <c r="K14" s="244"/>
      <c r="L14" s="251"/>
      <c r="M14" s="247"/>
      <c r="N14" s="233"/>
      <c r="O14" s="233" t="s">
        <v>121</v>
      </c>
      <c r="P14" s="233"/>
      <c r="Q14" s="233"/>
      <c r="R14" s="233"/>
      <c r="S14" s="234" t="s">
        <v>14</v>
      </c>
      <c r="T14" s="233"/>
      <c r="U14" s="233"/>
      <c r="V14" s="233"/>
      <c r="W14" s="233"/>
      <c r="X14" s="233" t="s">
        <v>121</v>
      </c>
      <c r="Y14" s="233"/>
      <c r="Z14" s="233"/>
      <c r="AA14" s="233"/>
      <c r="AB14" s="233"/>
      <c r="AC14" s="233"/>
      <c r="AD14" s="233"/>
      <c r="AE14" s="233"/>
      <c r="AF14" s="233"/>
      <c r="AG14" s="233"/>
    </row>
    <row r="15" spans="1:33" x14ac:dyDescent="0.2">
      <c r="A15" s="234" t="s">
        <v>5</v>
      </c>
      <c r="B15" s="233"/>
      <c r="C15" s="233"/>
      <c r="D15" s="233"/>
      <c r="E15" s="233"/>
      <c r="F15" s="233"/>
      <c r="G15" s="233"/>
      <c r="H15" s="233"/>
      <c r="I15" s="233"/>
      <c r="J15" s="233"/>
      <c r="K15" s="233" t="s">
        <v>5</v>
      </c>
      <c r="L15" s="233"/>
      <c r="M15" s="233"/>
      <c r="N15" s="233"/>
      <c r="O15" s="233"/>
      <c r="P15" s="233"/>
      <c r="Q15" s="233"/>
      <c r="R15" s="233"/>
      <c r="S15" s="234"/>
      <c r="T15" s="246" t="s">
        <v>176</v>
      </c>
      <c r="U15" s="233"/>
      <c r="V15" s="233"/>
      <c r="W15" s="233"/>
      <c r="X15" s="233"/>
      <c r="Y15" s="233"/>
      <c r="Z15" s="233"/>
      <c r="AA15" s="233"/>
      <c r="AB15" s="233"/>
      <c r="AC15" s="233"/>
      <c r="AD15" s="233"/>
      <c r="AE15" s="233"/>
      <c r="AF15" s="233"/>
      <c r="AG15" s="233"/>
    </row>
    <row r="16" spans="1:33" x14ac:dyDescent="0.2">
      <c r="A16" s="233"/>
      <c r="B16" s="233"/>
      <c r="C16" s="233"/>
      <c r="D16" s="233"/>
      <c r="E16" s="233"/>
      <c r="F16" s="233"/>
      <c r="G16" s="233"/>
      <c r="H16" s="233"/>
      <c r="I16" s="233"/>
      <c r="J16" s="233" t="s">
        <v>5</v>
      </c>
      <c r="K16" s="233"/>
      <c r="L16" s="233"/>
      <c r="M16" s="233"/>
      <c r="N16" s="233"/>
      <c r="O16" s="233"/>
      <c r="P16" s="233"/>
      <c r="Q16" s="233"/>
      <c r="R16" s="233"/>
      <c r="S16" s="233"/>
      <c r="T16" s="233"/>
      <c r="U16" s="233"/>
      <c r="V16" s="233"/>
      <c r="W16" s="235">
        <f>W7</f>
        <v>369.23076923076917</v>
      </c>
      <c r="X16" s="233" t="s">
        <v>158</v>
      </c>
      <c r="Y16" s="233"/>
      <c r="Z16" s="233"/>
      <c r="AA16" s="233"/>
      <c r="AB16" s="233"/>
      <c r="AC16" s="233"/>
      <c r="AD16" s="233"/>
      <c r="AE16" s="233"/>
      <c r="AF16" s="233"/>
      <c r="AG16" s="233"/>
    </row>
    <row r="17" spans="1:33" x14ac:dyDescent="0.2">
      <c r="A17" s="233"/>
      <c r="B17" s="233"/>
      <c r="C17" s="233"/>
      <c r="D17" s="233"/>
      <c r="E17" s="233"/>
      <c r="F17" s="233"/>
      <c r="G17" s="233"/>
      <c r="H17" s="233"/>
      <c r="I17" s="233"/>
      <c r="J17" s="250" t="s">
        <v>5</v>
      </c>
      <c r="K17" s="233" t="s">
        <v>5</v>
      </c>
      <c r="L17" s="233"/>
      <c r="M17" s="233"/>
      <c r="N17" s="234" t="s">
        <v>5</v>
      </c>
      <c r="O17" s="233"/>
      <c r="P17" s="233"/>
      <c r="Q17" s="233"/>
      <c r="R17" s="233"/>
      <c r="S17" s="233"/>
      <c r="T17" s="246" t="s">
        <v>5</v>
      </c>
      <c r="U17" s="233"/>
      <c r="V17" s="233" t="s">
        <v>1</v>
      </c>
      <c r="W17" s="235">
        <f>AF7</f>
        <v>30.769230769230763</v>
      </c>
      <c r="X17" s="233" t="s">
        <v>175</v>
      </c>
      <c r="Y17" s="233"/>
      <c r="Z17" s="233"/>
      <c r="AA17" s="233"/>
      <c r="AB17" s="233"/>
      <c r="AC17" s="233"/>
      <c r="AD17" s="233"/>
      <c r="AE17" s="233"/>
      <c r="AF17" s="233"/>
      <c r="AG17" s="233"/>
    </row>
    <row r="18" spans="1:33" x14ac:dyDescent="0.2">
      <c r="A18" s="233"/>
      <c r="B18" s="233"/>
      <c r="C18" s="233"/>
      <c r="D18" s="233"/>
      <c r="E18" s="233"/>
      <c r="F18" s="233"/>
      <c r="G18" s="233"/>
      <c r="H18" s="233"/>
      <c r="I18" s="233"/>
      <c r="J18" s="233"/>
      <c r="K18" s="233"/>
      <c r="L18" s="234" t="s">
        <v>5</v>
      </c>
      <c r="M18" s="233"/>
      <c r="N18" s="233"/>
      <c r="O18" s="233" t="s">
        <v>5</v>
      </c>
      <c r="P18" s="233"/>
      <c r="Q18" s="233"/>
      <c r="R18" s="233"/>
      <c r="S18" s="233"/>
      <c r="T18" s="233"/>
      <c r="U18" s="233"/>
      <c r="V18" s="233"/>
      <c r="W18" s="237" t="s">
        <v>5</v>
      </c>
      <c r="X18" s="234" t="s">
        <v>5</v>
      </c>
      <c r="Y18" s="233"/>
      <c r="Z18" s="233"/>
      <c r="AA18" s="233"/>
      <c r="AB18" s="233"/>
      <c r="AC18" s="233"/>
      <c r="AD18" s="233"/>
      <c r="AE18" s="233"/>
      <c r="AF18" s="246" t="s">
        <v>174</v>
      </c>
      <c r="AG18" s="233"/>
    </row>
    <row r="19" spans="1:33" x14ac:dyDescent="0.2">
      <c r="A19" s="233"/>
      <c r="B19" s="233"/>
      <c r="C19" s="233"/>
      <c r="D19" s="233"/>
      <c r="E19" s="233"/>
      <c r="F19" s="233"/>
      <c r="G19" s="233"/>
      <c r="H19" s="233"/>
      <c r="I19" s="233"/>
      <c r="J19" s="249" t="s">
        <v>148</v>
      </c>
      <c r="K19" s="233"/>
      <c r="L19" s="233"/>
      <c r="M19" s="233"/>
      <c r="N19" s="248" t="s">
        <v>173</v>
      </c>
      <c r="O19" s="233"/>
      <c r="P19" s="233"/>
      <c r="Q19" s="233"/>
      <c r="R19" s="233"/>
      <c r="S19" s="233"/>
      <c r="T19" s="233"/>
      <c r="U19" s="233"/>
      <c r="V19" s="233"/>
      <c r="W19" s="241">
        <f>W2</f>
        <v>7.15</v>
      </c>
      <c r="X19" s="244" t="s">
        <v>19</v>
      </c>
      <c r="Y19" s="247"/>
      <c r="Z19" s="233"/>
      <c r="AA19" s="233"/>
      <c r="AB19" s="233"/>
      <c r="AC19" s="233" t="s">
        <v>148</v>
      </c>
      <c r="AD19" s="233"/>
      <c r="AE19" s="233"/>
      <c r="AF19" s="246" t="s">
        <v>172</v>
      </c>
      <c r="AG19" s="233"/>
    </row>
    <row r="20" spans="1:33" x14ac:dyDescent="0.2">
      <c r="A20" s="233"/>
      <c r="B20" s="233"/>
      <c r="C20" s="233"/>
      <c r="D20" s="233"/>
      <c r="E20" s="233"/>
      <c r="F20" s="233"/>
      <c r="G20" s="233"/>
      <c r="H20" s="233"/>
      <c r="I20" s="233"/>
      <c r="J20" s="233"/>
      <c r="K20" s="233"/>
      <c r="L20" s="233"/>
      <c r="M20" s="233"/>
      <c r="N20" s="233"/>
      <c r="O20" s="233"/>
      <c r="P20" s="233"/>
      <c r="Q20" s="233"/>
      <c r="R20" s="233"/>
      <c r="S20" s="246" t="s">
        <v>5</v>
      </c>
      <c r="T20" s="233"/>
      <c r="U20" s="233"/>
      <c r="V20" s="233"/>
      <c r="W20" s="233"/>
      <c r="X20" s="233" t="s">
        <v>5</v>
      </c>
      <c r="Y20" s="233"/>
      <c r="Z20" s="233"/>
      <c r="AA20" s="233"/>
      <c r="AB20" s="233"/>
      <c r="AC20" s="233"/>
      <c r="AD20" s="233"/>
      <c r="AE20" s="233"/>
      <c r="AF20" s="246" t="s">
        <v>171</v>
      </c>
      <c r="AG20" s="233"/>
    </row>
    <row r="21" spans="1:33" x14ac:dyDescent="0.2">
      <c r="A21" s="233"/>
      <c r="B21" s="233"/>
      <c r="C21" s="233"/>
      <c r="D21" s="233"/>
      <c r="E21" s="233"/>
      <c r="F21" s="233"/>
      <c r="G21" s="233"/>
      <c r="H21" s="233"/>
      <c r="I21" s="233"/>
      <c r="J21" s="233"/>
      <c r="K21" s="233"/>
      <c r="L21" s="233"/>
      <c r="M21" s="233"/>
      <c r="N21" s="233"/>
      <c r="O21" s="233"/>
      <c r="P21" s="233"/>
      <c r="Q21" s="233"/>
      <c r="R21" s="233"/>
      <c r="S21" s="246" t="s">
        <v>170</v>
      </c>
      <c r="T21" s="233"/>
      <c r="U21" s="233"/>
      <c r="V21" s="233"/>
      <c r="W21" s="235">
        <f>AF5</f>
        <v>309.23076923076934</v>
      </c>
      <c r="X21" s="234" t="s">
        <v>169</v>
      </c>
      <c r="Y21" s="233"/>
      <c r="Z21" s="233"/>
      <c r="AA21" s="233"/>
      <c r="AB21" s="233"/>
      <c r="AC21" s="233"/>
      <c r="AD21" s="233"/>
      <c r="AE21" s="233"/>
      <c r="AF21" s="245">
        <f>W17+W22</f>
        <v>56.53846153846154</v>
      </c>
      <c r="AG21" s="233"/>
    </row>
    <row r="22" spans="1:33" x14ac:dyDescent="0.2">
      <c r="A22" s="233"/>
      <c r="B22" s="233"/>
      <c r="C22" s="233"/>
      <c r="D22" s="233"/>
      <c r="E22" s="233"/>
      <c r="F22" s="233"/>
      <c r="G22" s="233"/>
      <c r="H22" s="233"/>
      <c r="I22" s="233"/>
      <c r="J22" s="233"/>
      <c r="K22" s="233"/>
      <c r="L22" s="233"/>
      <c r="M22" s="233"/>
      <c r="N22" s="233"/>
      <c r="O22" s="233"/>
      <c r="P22" s="233"/>
      <c r="Q22" s="233"/>
      <c r="R22" s="233"/>
      <c r="S22" s="233"/>
      <c r="T22" s="233"/>
      <c r="U22" s="233"/>
      <c r="V22" s="233" t="s">
        <v>5</v>
      </c>
      <c r="W22" s="235">
        <f>W21/12</f>
        <v>25.769230769230777</v>
      </c>
      <c r="X22" s="244" t="s">
        <v>168</v>
      </c>
      <c r="Y22" s="244"/>
      <c r="Z22" s="233"/>
      <c r="AA22" s="233"/>
      <c r="AB22" s="233"/>
      <c r="AC22" s="233"/>
      <c r="AD22" s="233"/>
      <c r="AE22" s="233"/>
      <c r="AF22" s="243" t="s">
        <v>0</v>
      </c>
      <c r="AG22" s="233"/>
    </row>
    <row r="23" spans="1:33" x14ac:dyDescent="0.2">
      <c r="A23" s="233"/>
      <c r="B23" s="233"/>
      <c r="C23" s="233"/>
      <c r="D23" s="233"/>
      <c r="E23" s="233"/>
      <c r="F23" s="233"/>
      <c r="G23" s="233"/>
      <c r="H23" s="233"/>
      <c r="I23" s="233"/>
      <c r="J23" s="233"/>
      <c r="K23" s="233"/>
      <c r="L23" s="233"/>
      <c r="M23" s="233"/>
      <c r="N23" s="233"/>
      <c r="O23" s="233"/>
      <c r="P23" s="233"/>
      <c r="Q23" s="233"/>
      <c r="R23" s="233"/>
      <c r="S23" s="233"/>
      <c r="T23" s="233"/>
      <c r="U23" s="233"/>
      <c r="V23" s="233"/>
      <c r="W23" s="233"/>
      <c r="X23" s="233"/>
      <c r="Y23" s="233"/>
      <c r="Z23" s="233"/>
      <c r="AA23" s="233"/>
      <c r="AB23" s="233"/>
      <c r="AC23" s="233"/>
      <c r="AD23" s="233"/>
      <c r="AE23" s="233"/>
      <c r="AF23" s="233"/>
      <c r="AG23" s="233"/>
    </row>
    <row r="24" spans="1:33" x14ac:dyDescent="0.2">
      <c r="A24" s="233"/>
      <c r="B24" s="233"/>
      <c r="C24" s="233"/>
      <c r="D24" s="233"/>
      <c r="E24" s="233"/>
      <c r="F24" s="233"/>
      <c r="G24" s="233"/>
      <c r="H24" s="233"/>
      <c r="I24" s="233"/>
      <c r="J24" s="233"/>
      <c r="K24" s="233"/>
      <c r="L24" s="233"/>
      <c r="M24" s="233"/>
      <c r="N24" s="233"/>
      <c r="O24" s="233"/>
      <c r="P24" s="233"/>
      <c r="Q24" s="233"/>
      <c r="R24" s="233"/>
      <c r="S24" s="233"/>
      <c r="T24" s="233"/>
      <c r="U24" s="233"/>
      <c r="V24" s="233"/>
      <c r="W24" s="233"/>
      <c r="X24" s="233"/>
      <c r="Y24" s="233"/>
      <c r="Z24" s="233"/>
      <c r="AA24" s="233"/>
      <c r="AB24" s="233"/>
      <c r="AC24" s="233"/>
      <c r="AD24" s="233"/>
      <c r="AE24" s="233"/>
      <c r="AF24" s="233"/>
      <c r="AG24" s="233"/>
    </row>
    <row r="25" spans="1:33" x14ac:dyDescent="0.2">
      <c r="A25" s="233"/>
      <c r="B25" s="233"/>
      <c r="C25" s="233"/>
      <c r="D25" s="233"/>
      <c r="E25" s="233"/>
      <c r="F25" s="233"/>
      <c r="G25" s="233"/>
      <c r="H25" s="233"/>
      <c r="I25" s="233"/>
      <c r="J25" s="233"/>
      <c r="K25" s="233"/>
      <c r="L25" s="233"/>
      <c r="M25" s="233"/>
      <c r="N25" s="233"/>
      <c r="O25" s="233"/>
      <c r="P25" s="233"/>
      <c r="Q25" s="233"/>
      <c r="R25" s="233"/>
      <c r="S25" s="233"/>
      <c r="T25" s="233"/>
      <c r="U25" s="233"/>
      <c r="V25" s="233"/>
      <c r="W25" s="233"/>
      <c r="X25" s="233"/>
      <c r="Y25" s="233"/>
      <c r="Z25" s="233"/>
      <c r="AA25" s="233"/>
      <c r="AB25" s="233"/>
      <c r="AC25" s="233"/>
      <c r="AD25" s="233"/>
      <c r="AE25" s="233"/>
      <c r="AF25" s="233"/>
      <c r="AG25" s="233"/>
    </row>
    <row r="26" spans="1:33" x14ac:dyDescent="0.2">
      <c r="A26" s="233"/>
      <c r="B26" s="233"/>
      <c r="C26" s="233"/>
      <c r="D26" s="233"/>
      <c r="E26" s="233"/>
      <c r="F26" s="233"/>
      <c r="G26" s="233"/>
      <c r="H26" s="233"/>
      <c r="I26" s="233"/>
      <c r="J26" s="233"/>
      <c r="K26" s="234" t="s">
        <v>5</v>
      </c>
      <c r="L26" s="233"/>
      <c r="M26" s="233"/>
      <c r="N26" s="233"/>
      <c r="O26" s="233"/>
      <c r="P26" s="233"/>
      <c r="Q26" s="233"/>
      <c r="R26" s="233"/>
      <c r="S26" s="233"/>
      <c r="T26" s="233"/>
      <c r="U26" s="233"/>
      <c r="V26" s="233"/>
      <c r="W26" s="233"/>
      <c r="X26" s="233"/>
      <c r="Y26" s="233"/>
      <c r="Z26" s="233"/>
      <c r="AA26" s="233"/>
      <c r="AB26" s="233"/>
      <c r="AC26" s="233"/>
      <c r="AD26" s="233"/>
      <c r="AE26" s="233"/>
      <c r="AF26" s="233"/>
      <c r="AG26" s="233"/>
    </row>
    <row r="27" spans="1:33" x14ac:dyDescent="0.2">
      <c r="A27" s="233"/>
      <c r="B27" s="233"/>
      <c r="C27" s="233"/>
      <c r="D27" s="233"/>
      <c r="E27" s="233"/>
      <c r="F27" s="233"/>
      <c r="G27" s="233"/>
      <c r="H27" s="233"/>
      <c r="I27" s="233"/>
      <c r="J27" s="233"/>
      <c r="K27" s="233"/>
      <c r="L27" s="233"/>
      <c r="M27" s="233"/>
      <c r="N27" s="233"/>
      <c r="O27" s="233"/>
      <c r="P27" s="233"/>
      <c r="Q27" s="233"/>
      <c r="R27" s="233"/>
      <c r="S27" s="233"/>
      <c r="T27" s="233"/>
      <c r="U27" s="233"/>
      <c r="V27" s="233"/>
      <c r="W27" s="233"/>
      <c r="X27" s="233"/>
      <c r="Y27" s="233"/>
      <c r="Z27" s="233"/>
      <c r="AA27" s="233"/>
      <c r="AB27" s="233"/>
      <c r="AC27" s="233"/>
      <c r="AD27" s="233"/>
      <c r="AE27" s="233"/>
      <c r="AF27" s="233"/>
      <c r="AG27" s="233"/>
    </row>
    <row r="28" spans="1:33" x14ac:dyDescent="0.2">
      <c r="A28" s="233"/>
      <c r="B28" s="233"/>
      <c r="C28" s="233"/>
      <c r="D28" s="233"/>
      <c r="E28" s="233"/>
      <c r="F28" s="233"/>
      <c r="G28" s="233"/>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row>
    <row r="29" spans="1:33" x14ac:dyDescent="0.2">
      <c r="A29" s="233"/>
      <c r="B29" s="233"/>
      <c r="C29" s="233"/>
      <c r="D29" s="233"/>
      <c r="E29" s="233"/>
      <c r="F29" s="233"/>
      <c r="G29" s="233"/>
      <c r="H29" s="233"/>
      <c r="I29" s="233"/>
      <c r="J29" s="233"/>
      <c r="K29" s="233"/>
      <c r="L29" s="233"/>
      <c r="M29" s="233"/>
      <c r="N29" s="233"/>
      <c r="O29" s="233"/>
      <c r="P29" s="233"/>
      <c r="Q29" s="233"/>
      <c r="R29" s="233"/>
      <c r="S29" s="233"/>
      <c r="T29" s="233"/>
      <c r="U29" s="233"/>
      <c r="V29" s="233"/>
      <c r="W29" s="233"/>
      <c r="X29" s="233"/>
      <c r="Y29" s="233"/>
      <c r="Z29" s="233"/>
      <c r="AA29" s="233"/>
      <c r="AB29" s="233"/>
      <c r="AC29" s="233"/>
      <c r="AD29" s="233"/>
      <c r="AE29" s="233"/>
      <c r="AF29" s="233"/>
      <c r="AG29" s="233"/>
    </row>
    <row r="30" spans="1:33" x14ac:dyDescent="0.2">
      <c r="A30" s="233"/>
      <c r="B30" s="233"/>
      <c r="C30" s="233"/>
      <c r="D30" s="233"/>
      <c r="E30" s="233"/>
      <c r="F30" s="233"/>
      <c r="G30" s="233"/>
      <c r="H30" s="233"/>
      <c r="I30" s="233"/>
      <c r="J30" s="233"/>
      <c r="K30" s="233"/>
      <c r="L30" s="233"/>
      <c r="M30" s="233"/>
      <c r="N30" s="233"/>
      <c r="O30" s="233"/>
      <c r="P30" s="233"/>
      <c r="Q30" s="233"/>
      <c r="R30" s="233"/>
      <c r="S30" s="233"/>
      <c r="T30" s="233"/>
      <c r="U30" s="233"/>
      <c r="V30" s="233"/>
      <c r="W30" s="233"/>
      <c r="X30" s="233"/>
      <c r="Y30" s="233"/>
      <c r="Z30" s="233"/>
      <c r="AA30" s="233"/>
      <c r="AB30" s="233"/>
      <c r="AC30" s="233"/>
      <c r="AD30" s="233"/>
      <c r="AE30" s="233"/>
      <c r="AF30" s="233"/>
      <c r="AG30" s="233"/>
    </row>
    <row r="31" spans="1:33" x14ac:dyDescent="0.2">
      <c r="A31" s="233"/>
      <c r="B31" s="233"/>
      <c r="C31" s="233"/>
      <c r="D31" s="233"/>
      <c r="E31" s="233"/>
      <c r="F31" s="233"/>
      <c r="G31" s="233"/>
      <c r="H31" s="233"/>
      <c r="I31" s="233"/>
      <c r="J31" s="233"/>
      <c r="K31" s="233"/>
      <c r="L31" s="233"/>
      <c r="M31" s="233"/>
      <c r="N31" s="233"/>
      <c r="O31" s="233"/>
      <c r="P31" s="233"/>
      <c r="Q31" s="233"/>
      <c r="R31" s="233"/>
      <c r="S31" s="233"/>
      <c r="T31" s="233"/>
      <c r="U31" s="233"/>
      <c r="V31" s="233"/>
      <c r="W31" s="233"/>
      <c r="X31" s="233"/>
      <c r="Y31" s="233"/>
      <c r="Z31" s="233"/>
      <c r="AA31" s="233"/>
      <c r="AB31" s="233"/>
      <c r="AC31" s="233"/>
      <c r="AD31" s="233"/>
      <c r="AE31" s="233"/>
      <c r="AF31" s="233"/>
      <c r="AG31" s="233"/>
    </row>
    <row r="32" spans="1:33" x14ac:dyDescent="0.2">
      <c r="A32" s="233"/>
      <c r="B32" s="233"/>
      <c r="C32" s="233"/>
      <c r="D32" s="233"/>
      <c r="E32" s="233"/>
      <c r="F32" s="233"/>
      <c r="G32" s="233"/>
      <c r="H32" s="233"/>
      <c r="I32" s="233"/>
      <c r="J32" s="233"/>
      <c r="K32" s="233"/>
      <c r="L32" s="233"/>
      <c r="M32" s="233"/>
      <c r="N32" s="233"/>
      <c r="O32" s="233"/>
      <c r="P32" s="233"/>
      <c r="Q32" s="233"/>
      <c r="R32" s="233"/>
      <c r="S32" s="233"/>
      <c r="T32" s="233"/>
      <c r="U32" s="233"/>
      <c r="V32" s="233"/>
      <c r="W32" s="233"/>
      <c r="X32" s="233"/>
      <c r="Y32" s="233"/>
      <c r="Z32" s="233"/>
      <c r="AA32" s="233"/>
      <c r="AB32" s="233"/>
      <c r="AC32" s="233"/>
      <c r="AD32" s="233"/>
      <c r="AE32" s="233"/>
      <c r="AF32" s="233"/>
      <c r="AG32" s="233"/>
    </row>
    <row r="33" spans="1:33" x14ac:dyDescent="0.2">
      <c r="A33" s="233"/>
      <c r="B33" s="233"/>
      <c r="C33" s="233"/>
      <c r="D33" s="233"/>
      <c r="E33" s="233"/>
      <c r="F33" s="233"/>
      <c r="G33" s="233"/>
      <c r="H33" s="233"/>
      <c r="I33" s="233"/>
      <c r="J33" s="233"/>
      <c r="K33" s="233"/>
      <c r="L33" s="233"/>
      <c r="M33" s="233"/>
      <c r="N33" s="233"/>
      <c r="O33" s="233"/>
      <c r="P33" s="233"/>
      <c r="Q33" s="233"/>
      <c r="R33" s="233"/>
      <c r="S33" s="233"/>
      <c r="T33" s="233"/>
      <c r="U33" s="233"/>
      <c r="V33" s="233"/>
      <c r="W33" s="233"/>
      <c r="X33" s="233"/>
      <c r="Y33" s="233"/>
      <c r="Z33" s="233"/>
      <c r="AA33" s="233"/>
      <c r="AB33" s="233"/>
      <c r="AC33" s="233"/>
      <c r="AD33" s="233"/>
      <c r="AE33" s="233"/>
      <c r="AF33" s="233"/>
      <c r="AG33" s="233"/>
    </row>
    <row r="34" spans="1:33" x14ac:dyDescent="0.2">
      <c r="A34" s="233"/>
      <c r="B34" s="233"/>
      <c r="C34" s="233"/>
      <c r="D34" s="233"/>
      <c r="E34" s="233"/>
      <c r="F34" s="233"/>
      <c r="G34" s="233"/>
      <c r="H34" s="233"/>
      <c r="I34" s="233"/>
      <c r="J34" s="233"/>
      <c r="K34" s="233"/>
      <c r="L34" s="233"/>
      <c r="M34" s="233"/>
      <c r="N34" s="233"/>
      <c r="O34" s="233"/>
      <c r="P34" s="233"/>
      <c r="Q34" s="233"/>
      <c r="R34" s="233"/>
      <c r="S34" s="233"/>
      <c r="T34" s="233"/>
      <c r="U34" s="233"/>
      <c r="V34" s="233"/>
      <c r="W34" s="233"/>
      <c r="X34" s="233"/>
      <c r="Y34" s="233"/>
      <c r="Z34" s="233"/>
      <c r="AA34" s="233"/>
      <c r="AB34" s="233"/>
      <c r="AC34" s="233"/>
      <c r="AD34" s="233"/>
      <c r="AE34" s="233"/>
      <c r="AF34" s="233"/>
      <c r="AG34" s="233"/>
    </row>
    <row r="35" spans="1:33" x14ac:dyDescent="0.2">
      <c r="A35" s="233"/>
      <c r="B35" s="233"/>
      <c r="C35" s="233"/>
      <c r="D35" s="233"/>
      <c r="E35" s="233"/>
      <c r="F35" s="233"/>
      <c r="G35" s="233"/>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row>
    <row r="36" spans="1:33" x14ac:dyDescent="0.2">
      <c r="A36" s="233"/>
      <c r="B36" s="233"/>
      <c r="C36" s="233"/>
      <c r="D36" s="233"/>
      <c r="E36" s="233"/>
      <c r="F36" s="233"/>
      <c r="G36" s="233"/>
      <c r="H36" s="233"/>
      <c r="I36" s="233"/>
      <c r="J36" s="233"/>
      <c r="K36" s="233"/>
      <c r="L36" s="233"/>
      <c r="M36" s="233"/>
      <c r="N36" s="233"/>
      <c r="O36" s="233"/>
      <c r="P36" s="233"/>
      <c r="Q36" s="233"/>
      <c r="R36" s="233"/>
      <c r="S36" s="233"/>
      <c r="T36" s="233"/>
      <c r="U36" s="233"/>
      <c r="V36" s="233"/>
      <c r="W36" s="233"/>
      <c r="X36" s="233"/>
      <c r="Y36" s="233"/>
      <c r="Z36" s="233"/>
      <c r="AA36" s="233"/>
      <c r="AB36" s="233"/>
      <c r="AC36" s="233"/>
      <c r="AD36" s="233"/>
      <c r="AE36" s="233"/>
      <c r="AF36" s="233"/>
      <c r="AG36" s="233"/>
    </row>
    <row r="37" spans="1:33" x14ac:dyDescent="0.2">
      <c r="A37" s="233"/>
      <c r="B37" s="233"/>
      <c r="C37" s="233"/>
      <c r="D37" s="233"/>
      <c r="E37" s="233"/>
      <c r="F37" s="233"/>
      <c r="G37" s="233"/>
      <c r="H37" s="233"/>
      <c r="I37" s="233"/>
      <c r="J37" s="233"/>
      <c r="K37" s="233"/>
      <c r="L37" s="233"/>
      <c r="M37" s="233"/>
      <c r="N37" s="233"/>
      <c r="O37" s="233"/>
      <c r="P37" s="233"/>
      <c r="Q37" s="233"/>
      <c r="R37" s="233"/>
      <c r="S37" s="233"/>
      <c r="T37" s="233"/>
      <c r="U37" s="233"/>
      <c r="V37" s="233"/>
      <c r="W37" s="233"/>
      <c r="X37" s="233"/>
      <c r="Y37" s="233"/>
      <c r="Z37" s="233"/>
      <c r="AA37" s="233"/>
      <c r="AB37" s="233"/>
      <c r="AC37" s="233"/>
      <c r="AD37" s="233"/>
      <c r="AE37" s="233"/>
      <c r="AF37" s="233"/>
      <c r="AG37" s="233"/>
    </row>
    <row r="38" spans="1:33" x14ac:dyDescent="0.2">
      <c r="A38" s="233"/>
      <c r="B38" s="233"/>
      <c r="C38" s="233"/>
      <c r="D38" s="233"/>
      <c r="E38" s="233"/>
      <c r="F38" s="233"/>
      <c r="G38" s="233"/>
      <c r="H38" s="233"/>
      <c r="I38" s="233"/>
      <c r="J38" s="233"/>
      <c r="K38" s="233"/>
      <c r="L38" s="233"/>
      <c r="M38" s="233"/>
      <c r="N38" s="233"/>
      <c r="O38" s="233"/>
      <c r="P38" s="233"/>
      <c r="Q38" s="233"/>
      <c r="R38" s="233"/>
      <c r="S38" s="233"/>
      <c r="T38" s="234" t="s">
        <v>5</v>
      </c>
      <c r="U38" s="233"/>
      <c r="V38" s="233"/>
      <c r="W38" s="233"/>
      <c r="X38" s="233"/>
      <c r="Y38" s="233"/>
      <c r="Z38" s="233"/>
      <c r="AA38" s="233"/>
      <c r="AB38" s="233"/>
      <c r="AC38" s="233"/>
      <c r="AD38" s="233"/>
      <c r="AE38" s="233"/>
      <c r="AF38" s="233"/>
      <c r="AG38" s="233"/>
    </row>
    <row r="39" spans="1:33" ht="13.5" thickBot="1" x14ac:dyDescent="0.25">
      <c r="A39" s="233"/>
      <c r="B39" s="242" t="s">
        <v>167</v>
      </c>
      <c r="C39" s="233"/>
      <c r="D39" s="233"/>
      <c r="E39" s="233"/>
      <c r="F39" s="233"/>
      <c r="G39" s="233"/>
      <c r="H39" s="233"/>
      <c r="I39" s="233"/>
      <c r="J39" s="233"/>
      <c r="K39" s="233"/>
      <c r="L39" s="233"/>
      <c r="M39" s="234"/>
      <c r="N39" s="233"/>
      <c r="O39" s="233"/>
      <c r="P39" s="233"/>
      <c r="Q39" s="233"/>
      <c r="R39" s="233"/>
      <c r="S39" s="233"/>
      <c r="T39" s="234" t="s">
        <v>166</v>
      </c>
      <c r="U39" s="233"/>
      <c r="V39" s="233"/>
      <c r="W39" s="241"/>
      <c r="X39" s="234"/>
      <c r="Y39" s="233"/>
      <c r="Z39" s="233"/>
      <c r="AA39" s="233"/>
      <c r="AB39" s="233"/>
      <c r="AC39" s="233"/>
      <c r="AD39" s="233"/>
      <c r="AE39" s="233"/>
      <c r="AF39" s="233"/>
      <c r="AG39" s="233"/>
    </row>
    <row r="40" spans="1:33" ht="13.5" thickBot="1" x14ac:dyDescent="0.25">
      <c r="A40" s="233"/>
      <c r="B40" s="234" t="s">
        <v>165</v>
      </c>
      <c r="C40" s="233"/>
      <c r="D40" s="233"/>
      <c r="E40" s="233"/>
      <c r="F40" s="233"/>
      <c r="G40" s="233"/>
      <c r="H40" s="233"/>
      <c r="I40" s="233"/>
      <c r="J40" s="233"/>
      <c r="K40" s="233"/>
      <c r="L40" s="233"/>
      <c r="M40" s="233"/>
      <c r="N40" s="233"/>
      <c r="O40" s="233"/>
      <c r="P40" s="233"/>
      <c r="Q40" s="233"/>
      <c r="R40" s="233"/>
      <c r="S40" s="233"/>
      <c r="T40" s="240" t="s">
        <v>5</v>
      </c>
      <c r="U40" s="233"/>
      <c r="V40" s="233"/>
      <c r="W40" s="239">
        <v>7.15</v>
      </c>
      <c r="X40" s="234" t="s">
        <v>164</v>
      </c>
      <c r="Y40" s="233"/>
      <c r="Z40" s="233"/>
      <c r="AA40" s="233"/>
      <c r="AB40" s="233"/>
      <c r="AC40" s="233"/>
      <c r="AD40" s="233"/>
      <c r="AE40" s="233"/>
      <c r="AF40" s="233"/>
      <c r="AG40" s="233"/>
    </row>
    <row r="41" spans="1:33" x14ac:dyDescent="0.2">
      <c r="A41" s="233"/>
      <c r="B41" s="233"/>
      <c r="C41" s="233"/>
      <c r="D41" s="233"/>
      <c r="E41" s="233"/>
      <c r="F41" s="233"/>
      <c r="G41" s="233"/>
      <c r="H41" s="233"/>
      <c r="I41" s="233"/>
      <c r="J41" s="233"/>
      <c r="K41" s="233"/>
      <c r="L41" s="233"/>
      <c r="M41" s="233"/>
      <c r="N41" s="233"/>
      <c r="O41" s="233"/>
      <c r="P41" s="233"/>
      <c r="Q41" s="233"/>
      <c r="R41" s="233"/>
      <c r="S41" s="233"/>
      <c r="T41" s="233"/>
      <c r="U41" s="233"/>
      <c r="V41" s="233"/>
      <c r="W41" s="233"/>
      <c r="X41" s="233"/>
      <c r="Y41" s="233"/>
      <c r="Z41" s="233"/>
      <c r="AA41" s="233"/>
      <c r="AB41" s="233"/>
      <c r="AC41" s="233"/>
      <c r="AD41" s="233"/>
      <c r="AE41" s="233"/>
      <c r="AF41" s="233"/>
      <c r="AG41" s="233"/>
    </row>
    <row r="42" spans="1:33" x14ac:dyDescent="0.2">
      <c r="A42" s="233"/>
      <c r="B42" s="233"/>
      <c r="C42" s="233"/>
      <c r="D42" s="233"/>
      <c r="E42" s="233"/>
      <c r="F42" s="233"/>
      <c r="G42" s="233"/>
      <c r="H42" s="233"/>
      <c r="I42" s="233"/>
      <c r="J42" s="233"/>
      <c r="K42" s="233"/>
      <c r="L42" s="238" t="s">
        <v>162</v>
      </c>
      <c r="M42" s="233"/>
      <c r="N42" s="233"/>
      <c r="O42" s="233"/>
      <c r="P42" s="234"/>
      <c r="Q42" s="233"/>
      <c r="R42" s="233"/>
      <c r="S42" s="233"/>
      <c r="T42" s="233"/>
      <c r="U42" s="233"/>
      <c r="V42" s="233"/>
      <c r="W42" s="238" t="s">
        <v>162</v>
      </c>
      <c r="X42" s="233"/>
      <c r="Y42" s="233"/>
      <c r="Z42" s="233"/>
      <c r="AA42" s="233"/>
      <c r="AB42" s="233"/>
      <c r="AC42" s="233"/>
      <c r="AD42" s="233"/>
      <c r="AE42" s="233"/>
      <c r="AF42" s="233"/>
      <c r="AG42" s="233"/>
    </row>
    <row r="43" spans="1:33" x14ac:dyDescent="0.2">
      <c r="A43" s="233"/>
      <c r="B43" s="233"/>
      <c r="C43" s="233"/>
      <c r="D43" s="233"/>
      <c r="E43" s="233"/>
      <c r="F43" s="233"/>
      <c r="G43" s="233"/>
      <c r="H43" s="233"/>
      <c r="I43" s="233"/>
      <c r="J43" s="233"/>
      <c r="K43" s="233"/>
      <c r="L43" s="233"/>
      <c r="M43" s="233"/>
      <c r="N43" s="233"/>
      <c r="O43" s="233"/>
      <c r="P43" s="233"/>
      <c r="Q43" s="233"/>
      <c r="R43" s="233"/>
      <c r="S43" s="233"/>
      <c r="T43" s="233"/>
      <c r="U43" s="233"/>
      <c r="V43" s="233"/>
      <c r="W43" s="233"/>
      <c r="X43" s="233"/>
      <c r="Y43" s="233"/>
      <c r="Z43" s="233"/>
      <c r="AA43" s="233"/>
      <c r="AB43" s="233"/>
      <c r="AC43" s="233"/>
      <c r="AD43" s="233"/>
      <c r="AE43" s="233"/>
      <c r="AF43" s="233"/>
      <c r="AG43" s="233"/>
    </row>
    <row r="44" spans="1:33" x14ac:dyDescent="0.2">
      <c r="A44" s="233"/>
      <c r="B44" s="233"/>
      <c r="C44" s="233"/>
      <c r="D44" s="233"/>
      <c r="E44" s="233"/>
      <c r="F44" s="233"/>
      <c r="G44" s="233"/>
      <c r="H44" s="233"/>
      <c r="I44" s="233"/>
      <c r="J44" s="233"/>
      <c r="K44" s="233"/>
      <c r="L44" s="233"/>
      <c r="M44" s="233"/>
      <c r="N44" s="233"/>
      <c r="O44" s="233"/>
      <c r="P44" s="234" t="s">
        <v>14</v>
      </c>
      <c r="Q44" s="233"/>
      <c r="R44" s="233"/>
      <c r="S44" s="233"/>
      <c r="T44" s="233"/>
      <c r="U44" s="233"/>
      <c r="V44" s="233"/>
      <c r="W44" s="233"/>
      <c r="X44" s="233"/>
      <c r="Y44" s="233"/>
      <c r="Z44" s="233"/>
      <c r="AA44" s="233"/>
      <c r="AB44" s="233"/>
      <c r="AC44" s="233"/>
      <c r="AD44" s="233"/>
      <c r="AE44" s="233"/>
      <c r="AF44" s="233"/>
      <c r="AG44" s="233"/>
    </row>
    <row r="45" spans="1:33" x14ac:dyDescent="0.2">
      <c r="A45" s="233"/>
      <c r="B45" s="233"/>
      <c r="C45" s="233"/>
      <c r="D45" s="233"/>
      <c r="E45" s="233"/>
      <c r="F45" s="233"/>
      <c r="G45" s="233"/>
      <c r="H45" s="233"/>
      <c r="I45" s="233"/>
      <c r="J45" s="233"/>
      <c r="K45" s="233"/>
      <c r="L45" s="233"/>
      <c r="M45" s="233"/>
      <c r="N45" s="233"/>
      <c r="O45" s="233"/>
      <c r="P45" s="234"/>
      <c r="Q45" s="233"/>
      <c r="R45" s="233"/>
      <c r="S45" s="233"/>
      <c r="T45" s="233"/>
      <c r="U45" s="233"/>
      <c r="V45" s="233"/>
      <c r="W45" s="233"/>
      <c r="X45" s="233"/>
      <c r="Y45" s="233"/>
      <c r="Z45" s="233"/>
      <c r="AA45" s="233"/>
      <c r="AB45" s="233"/>
      <c r="AC45" s="233"/>
      <c r="AD45" s="233"/>
      <c r="AE45" s="233"/>
      <c r="AF45" s="233"/>
      <c r="AG45" s="233"/>
    </row>
    <row r="46" spans="1:33" x14ac:dyDescent="0.2">
      <c r="A46" s="233"/>
      <c r="B46" s="233"/>
      <c r="C46" s="233"/>
      <c r="D46" s="233"/>
      <c r="E46" s="233"/>
      <c r="F46" s="233"/>
      <c r="G46" s="233"/>
      <c r="H46" s="233"/>
      <c r="I46" s="233"/>
      <c r="J46" s="233"/>
      <c r="K46" s="233"/>
      <c r="L46" s="233"/>
      <c r="M46" s="233"/>
      <c r="N46" s="233"/>
      <c r="O46" s="233"/>
      <c r="P46" s="233"/>
      <c r="Q46" s="233"/>
      <c r="R46" s="233"/>
      <c r="S46" s="233"/>
      <c r="T46" s="237" t="s">
        <v>160</v>
      </c>
      <c r="U46" s="233"/>
      <c r="V46" s="233"/>
      <c r="W46" s="237">
        <f>W40</f>
        <v>7.15</v>
      </c>
      <c r="X46" s="233"/>
      <c r="Y46" s="233"/>
      <c r="Z46" s="233"/>
      <c r="AA46" s="233"/>
      <c r="AB46" s="233"/>
      <c r="AC46" s="233"/>
      <c r="AD46" s="233"/>
      <c r="AE46" s="233"/>
      <c r="AF46" s="233"/>
      <c r="AG46" s="233"/>
    </row>
    <row r="47" spans="1:33" x14ac:dyDescent="0.2">
      <c r="A47" s="233"/>
      <c r="B47" s="233"/>
      <c r="C47" s="233"/>
      <c r="D47" s="233"/>
      <c r="E47" s="233"/>
      <c r="F47" s="233"/>
      <c r="G47" s="233"/>
      <c r="H47" s="233"/>
      <c r="I47" s="233"/>
      <c r="J47" s="233"/>
      <c r="K47" s="233"/>
      <c r="L47" s="233"/>
      <c r="M47" s="233"/>
      <c r="N47" s="233"/>
      <c r="O47" s="233"/>
      <c r="P47" s="233"/>
      <c r="Q47" s="233"/>
      <c r="R47" s="233"/>
      <c r="S47" s="233"/>
      <c r="T47" s="234" t="s">
        <v>157</v>
      </c>
      <c r="U47" s="233"/>
      <c r="V47" s="233"/>
      <c r="W47" s="235">
        <f>220/W46*12</f>
        <v>369.23076923076917</v>
      </c>
      <c r="X47" s="234" t="s">
        <v>158</v>
      </c>
      <c r="Y47" s="233"/>
      <c r="Z47" s="233"/>
      <c r="AA47" s="233"/>
      <c r="AB47" s="233"/>
      <c r="AC47" s="233"/>
      <c r="AD47" s="233"/>
      <c r="AE47" s="233"/>
      <c r="AF47" s="233"/>
      <c r="AG47" s="233"/>
    </row>
    <row r="48" spans="1:33" x14ac:dyDescent="0.2">
      <c r="A48" s="233"/>
      <c r="B48" s="233"/>
      <c r="C48" s="233"/>
      <c r="D48" s="233"/>
      <c r="E48" s="233"/>
      <c r="F48" s="233"/>
      <c r="G48" s="233"/>
      <c r="H48" s="233"/>
      <c r="I48" s="233"/>
      <c r="J48" s="233"/>
      <c r="K48" s="233"/>
      <c r="L48" s="233"/>
      <c r="M48" s="233"/>
      <c r="N48" s="233"/>
      <c r="O48" s="233"/>
      <c r="P48" s="233"/>
      <c r="Q48" s="233"/>
      <c r="R48" s="233"/>
      <c r="S48" s="233"/>
      <c r="T48" s="233"/>
      <c r="U48" s="233"/>
      <c r="V48" s="234" t="s">
        <v>1</v>
      </c>
      <c r="W48" s="235">
        <f>W47/12</f>
        <v>30.769230769230763</v>
      </c>
      <c r="X48" s="234" t="s">
        <v>163</v>
      </c>
      <c r="Y48" s="233"/>
      <c r="Z48" s="233"/>
      <c r="AA48" s="233"/>
      <c r="AB48" s="233"/>
      <c r="AC48" s="233"/>
      <c r="AD48" s="233"/>
      <c r="AE48" s="233"/>
      <c r="AF48" s="233"/>
      <c r="AG48" s="233"/>
    </row>
    <row r="49" spans="1:33" x14ac:dyDescent="0.2">
      <c r="A49" s="233"/>
      <c r="B49" s="233"/>
      <c r="C49" s="233"/>
      <c r="D49" s="233"/>
      <c r="E49" s="233"/>
      <c r="F49" s="233"/>
      <c r="G49" s="233"/>
      <c r="H49" s="233"/>
      <c r="I49" s="233"/>
      <c r="J49" s="233"/>
      <c r="K49" s="233"/>
      <c r="L49" s="233"/>
      <c r="M49" s="233"/>
      <c r="N49" s="233"/>
      <c r="O49" s="233"/>
      <c r="P49" s="233"/>
      <c r="Q49" s="233"/>
      <c r="R49" s="233"/>
      <c r="S49" s="233"/>
      <c r="T49" s="233"/>
      <c r="U49" s="233"/>
      <c r="V49" s="234"/>
      <c r="W49" s="237"/>
      <c r="X49" s="234"/>
      <c r="Y49" s="233"/>
      <c r="Z49" s="233"/>
      <c r="AA49" s="233"/>
      <c r="AB49" s="233"/>
      <c r="AC49" s="233"/>
      <c r="AD49" s="233"/>
      <c r="AE49" s="233"/>
      <c r="AF49" s="233"/>
      <c r="AG49" s="233"/>
    </row>
    <row r="50" spans="1:33" x14ac:dyDescent="0.2">
      <c r="A50" s="233"/>
      <c r="B50" s="233"/>
      <c r="C50" s="233"/>
      <c r="D50" s="233"/>
      <c r="E50" s="233"/>
      <c r="F50" s="233"/>
      <c r="G50" s="233"/>
      <c r="H50" s="233"/>
      <c r="I50" s="233"/>
      <c r="J50" s="233"/>
      <c r="K50" s="233"/>
      <c r="L50" s="233"/>
      <c r="M50" s="233"/>
      <c r="N50" s="233"/>
      <c r="O50" s="233"/>
      <c r="P50" s="233"/>
      <c r="Q50" s="233"/>
      <c r="R50" s="233"/>
      <c r="S50" s="233"/>
      <c r="T50" s="233"/>
      <c r="U50" s="233"/>
      <c r="V50" s="234"/>
      <c r="W50" s="237"/>
      <c r="X50" s="234"/>
      <c r="Y50" s="233"/>
      <c r="Z50" s="233"/>
      <c r="AA50" s="233"/>
      <c r="AB50" s="233"/>
      <c r="AC50" s="233"/>
      <c r="AD50" s="233"/>
      <c r="AE50" s="233"/>
      <c r="AF50" s="233"/>
      <c r="AG50" s="233"/>
    </row>
    <row r="51" spans="1:33" x14ac:dyDescent="0.2">
      <c r="A51" s="233"/>
      <c r="B51" s="233"/>
      <c r="C51" s="233"/>
      <c r="D51" s="233"/>
      <c r="E51" s="233"/>
      <c r="F51" s="233"/>
      <c r="G51" s="233"/>
      <c r="H51" s="233"/>
      <c r="I51" s="233"/>
      <c r="J51" s="233"/>
      <c r="K51" s="233"/>
      <c r="L51" s="233"/>
      <c r="M51" s="233"/>
      <c r="N51" s="233"/>
      <c r="O51" s="233"/>
      <c r="P51" s="233"/>
      <c r="Q51" s="233"/>
      <c r="R51" s="233"/>
      <c r="S51" s="233"/>
      <c r="T51" s="233"/>
      <c r="U51" s="233"/>
      <c r="V51" s="234"/>
      <c r="W51" s="237"/>
      <c r="X51" s="234"/>
      <c r="Y51" s="233"/>
      <c r="Z51" s="233"/>
      <c r="AA51" s="233"/>
      <c r="AB51" s="233"/>
      <c r="AC51" s="233"/>
      <c r="AD51" s="233"/>
      <c r="AE51" s="233"/>
      <c r="AF51" s="233"/>
      <c r="AG51" s="233"/>
    </row>
    <row r="52" spans="1:33" x14ac:dyDescent="0.2">
      <c r="A52" s="233"/>
      <c r="B52" s="233"/>
      <c r="C52" s="233"/>
      <c r="D52" s="233"/>
      <c r="E52" s="233"/>
      <c r="F52" s="233"/>
      <c r="G52" s="233"/>
      <c r="H52" s="233"/>
      <c r="I52" s="233"/>
      <c r="J52" s="233"/>
      <c r="K52" s="233"/>
      <c r="L52" s="233"/>
      <c r="M52" s="233"/>
      <c r="N52" s="233"/>
      <c r="O52" s="233"/>
      <c r="P52" s="233"/>
      <c r="Q52" s="233"/>
      <c r="R52" s="233"/>
      <c r="S52" s="233"/>
      <c r="T52" s="233"/>
      <c r="U52" s="233"/>
      <c r="V52" s="234"/>
      <c r="W52" s="237"/>
      <c r="X52" s="234"/>
      <c r="Y52" s="233"/>
      <c r="Z52" s="233"/>
      <c r="AA52" s="233"/>
      <c r="AB52" s="233"/>
      <c r="AC52" s="233"/>
      <c r="AD52" s="233"/>
      <c r="AE52" s="233"/>
      <c r="AF52" s="233"/>
      <c r="AG52" s="233"/>
    </row>
    <row r="53" spans="1:33" x14ac:dyDescent="0.2">
      <c r="A53" s="233"/>
      <c r="B53" s="233"/>
      <c r="C53" s="233"/>
      <c r="D53" s="233"/>
      <c r="E53" s="233"/>
      <c r="F53" s="233"/>
      <c r="G53" s="233"/>
      <c r="H53" s="233"/>
      <c r="I53" s="233"/>
      <c r="J53" s="233"/>
      <c r="K53" s="233"/>
      <c r="L53" s="233"/>
      <c r="M53" s="233"/>
      <c r="N53" s="233"/>
      <c r="O53" s="233"/>
      <c r="P53" s="233"/>
      <c r="Q53" s="233"/>
      <c r="R53" s="233"/>
      <c r="S53" s="233"/>
      <c r="T53" s="233"/>
      <c r="U53" s="233"/>
      <c r="V53" s="234"/>
      <c r="W53" s="237"/>
      <c r="X53" s="234"/>
      <c r="Y53" s="233"/>
      <c r="Z53" s="233"/>
      <c r="AA53" s="233"/>
      <c r="AB53" s="233"/>
      <c r="AC53" s="233"/>
      <c r="AD53" s="233"/>
      <c r="AE53" s="233"/>
      <c r="AF53" s="233"/>
      <c r="AG53" s="233"/>
    </row>
    <row r="54" spans="1:33" x14ac:dyDescent="0.2">
      <c r="A54" s="233"/>
      <c r="B54" s="234" t="s">
        <v>5</v>
      </c>
      <c r="C54" s="233"/>
      <c r="D54" s="233"/>
      <c r="E54" s="233"/>
      <c r="F54" s="233"/>
      <c r="G54" s="233"/>
      <c r="H54" s="233"/>
      <c r="I54" s="233"/>
      <c r="J54" s="233" t="s">
        <v>5</v>
      </c>
      <c r="K54" s="233"/>
      <c r="L54" s="233"/>
      <c r="M54" s="233"/>
      <c r="N54" s="233"/>
      <c r="O54" s="233"/>
      <c r="P54" s="233"/>
      <c r="Q54" s="233"/>
      <c r="R54" s="233"/>
      <c r="S54" s="233"/>
      <c r="T54" s="233"/>
      <c r="U54" s="233"/>
      <c r="V54" s="233"/>
      <c r="W54" s="233"/>
      <c r="X54" s="233"/>
      <c r="Y54" s="233"/>
      <c r="Z54" s="233"/>
      <c r="AA54" s="233"/>
      <c r="AB54" s="233"/>
      <c r="AC54" s="233"/>
      <c r="AD54" s="233"/>
      <c r="AE54" s="233"/>
      <c r="AF54" s="233"/>
      <c r="AG54" s="233"/>
    </row>
    <row r="55" spans="1:33" x14ac:dyDescent="0.2">
      <c r="A55" s="233"/>
      <c r="B55" s="233"/>
      <c r="C55" s="233"/>
      <c r="D55" s="233"/>
      <c r="E55" s="233"/>
      <c r="F55" s="233"/>
      <c r="G55" s="233"/>
      <c r="H55" s="233"/>
      <c r="I55" s="233"/>
      <c r="J55" s="233"/>
      <c r="K55" s="233"/>
      <c r="L55" s="233" t="s">
        <v>5</v>
      </c>
      <c r="M55" s="233"/>
      <c r="N55" s="233"/>
      <c r="O55" s="233"/>
      <c r="P55" s="233"/>
      <c r="Q55" s="233"/>
      <c r="R55" s="233"/>
      <c r="S55" s="233"/>
      <c r="T55" s="233"/>
      <c r="U55" s="233"/>
      <c r="V55" s="233"/>
      <c r="W55" s="233"/>
      <c r="X55" s="233"/>
      <c r="Y55" s="233"/>
      <c r="Z55" s="233"/>
      <c r="AA55" s="233"/>
      <c r="AB55" s="233"/>
      <c r="AC55" s="233"/>
      <c r="AD55" s="233"/>
      <c r="AE55" s="233"/>
      <c r="AF55" s="233"/>
      <c r="AG55" s="233"/>
    </row>
    <row r="56" spans="1:33" x14ac:dyDescent="0.2">
      <c r="A56" s="233"/>
      <c r="B56" s="233"/>
      <c r="C56" s="233"/>
      <c r="D56" s="233"/>
      <c r="E56" s="233"/>
      <c r="F56" s="233"/>
      <c r="G56" s="233"/>
      <c r="H56" s="233"/>
      <c r="I56" s="233"/>
      <c r="J56" s="238" t="s">
        <v>162</v>
      </c>
      <c r="K56" s="233"/>
      <c r="L56" s="233"/>
      <c r="M56" s="233"/>
      <c r="N56" s="233"/>
      <c r="O56" s="233"/>
      <c r="P56" s="233"/>
      <c r="Q56" s="233"/>
      <c r="R56" s="233"/>
      <c r="S56" s="233"/>
      <c r="T56" s="233"/>
      <c r="U56" s="233"/>
      <c r="V56" s="233"/>
      <c r="W56" s="234" t="s">
        <v>162</v>
      </c>
      <c r="X56" s="233"/>
      <c r="Y56" s="233"/>
      <c r="Z56" s="233"/>
      <c r="AA56" s="233"/>
      <c r="AB56" s="233"/>
      <c r="AC56" s="233"/>
      <c r="AD56" s="233"/>
      <c r="AE56" s="233"/>
      <c r="AF56" s="233"/>
      <c r="AG56" s="233"/>
    </row>
    <row r="57" spans="1:33" x14ac:dyDescent="0.2">
      <c r="A57" s="233"/>
      <c r="B57" s="234" t="s">
        <v>161</v>
      </c>
      <c r="C57" s="233"/>
      <c r="D57" s="233"/>
      <c r="E57" s="233"/>
      <c r="F57" s="233"/>
      <c r="G57" s="233"/>
      <c r="H57" s="233"/>
      <c r="I57" s="233"/>
      <c r="J57" s="233"/>
      <c r="K57" s="233"/>
      <c r="L57" s="233"/>
      <c r="M57" s="233"/>
      <c r="N57" s="233"/>
      <c r="O57" s="233"/>
      <c r="P57" s="233"/>
      <c r="Q57" s="233"/>
      <c r="R57" s="233"/>
      <c r="S57" s="233"/>
      <c r="T57" s="237" t="s">
        <v>160</v>
      </c>
      <c r="U57" s="233"/>
      <c r="V57" s="233"/>
      <c r="W57" s="237">
        <f>W40</f>
        <v>7.15</v>
      </c>
      <c r="X57" s="233"/>
      <c r="Y57" s="233"/>
      <c r="Z57" s="233"/>
      <c r="AA57" s="233"/>
      <c r="AB57" s="233"/>
      <c r="AC57" s="233"/>
      <c r="AD57" s="233"/>
      <c r="AE57" s="233"/>
      <c r="AF57" s="233"/>
      <c r="AG57" s="233"/>
    </row>
    <row r="58" spans="1:33" x14ac:dyDescent="0.2">
      <c r="A58" s="233"/>
      <c r="B58" s="233"/>
      <c r="C58" s="233"/>
      <c r="D58" s="233"/>
      <c r="E58" s="233"/>
      <c r="F58" s="233"/>
      <c r="G58" s="233"/>
      <c r="H58" s="233"/>
      <c r="I58" s="233"/>
      <c r="J58" s="233"/>
      <c r="K58" s="233"/>
      <c r="L58" s="233"/>
      <c r="M58" s="233"/>
      <c r="N58" s="233"/>
      <c r="O58" s="233"/>
      <c r="P58" s="233"/>
      <c r="Q58" s="233"/>
      <c r="R58" s="233"/>
      <c r="S58" s="233"/>
      <c r="T58" s="237" t="s">
        <v>5</v>
      </c>
      <c r="U58" s="236" t="s">
        <v>159</v>
      </c>
      <c r="V58" s="233"/>
      <c r="W58" s="235">
        <f>468/W46/2*12</f>
        <v>392.72727272727275</v>
      </c>
      <c r="X58" s="234" t="s">
        <v>158</v>
      </c>
      <c r="Y58" s="233"/>
      <c r="Z58" s="233"/>
      <c r="AA58" s="233"/>
      <c r="AB58" s="233"/>
      <c r="AC58" s="233"/>
      <c r="AD58" s="233"/>
      <c r="AE58" s="233"/>
      <c r="AF58" s="233"/>
      <c r="AG58" s="233"/>
    </row>
    <row r="59" spans="1:33" x14ac:dyDescent="0.2">
      <c r="A59" s="233"/>
      <c r="B59" s="233"/>
      <c r="C59" s="233"/>
      <c r="D59" s="233"/>
      <c r="E59" s="233"/>
      <c r="F59" s="233"/>
      <c r="G59" s="233"/>
      <c r="H59" s="233"/>
      <c r="I59" s="233"/>
      <c r="J59" s="233"/>
      <c r="K59" s="233"/>
      <c r="L59" s="233"/>
      <c r="M59" s="233"/>
      <c r="N59" s="233"/>
      <c r="O59" s="233"/>
      <c r="P59" s="233"/>
      <c r="Q59" s="233"/>
      <c r="R59" s="233"/>
      <c r="S59" s="233"/>
      <c r="T59" s="234" t="s">
        <v>157</v>
      </c>
      <c r="U59" s="233" t="s">
        <v>5</v>
      </c>
      <c r="V59" s="234" t="s">
        <v>1</v>
      </c>
      <c r="W59" s="235">
        <f>468/W46/2</f>
        <v>32.727272727272727</v>
      </c>
      <c r="X59" s="234" t="s">
        <v>156</v>
      </c>
      <c r="Y59" s="233"/>
      <c r="Z59" s="233"/>
      <c r="AA59" s="233"/>
      <c r="AB59" s="233"/>
      <c r="AC59" s="233"/>
      <c r="AD59" s="233"/>
      <c r="AE59" s="233"/>
      <c r="AF59" s="233"/>
      <c r="AG59" s="233"/>
    </row>
    <row r="60" spans="1:33" x14ac:dyDescent="0.2">
      <c r="A60" s="233"/>
      <c r="B60" s="233"/>
      <c r="C60" s="233"/>
      <c r="D60" s="233"/>
      <c r="E60" s="233"/>
      <c r="F60" s="233"/>
      <c r="G60" s="233"/>
      <c r="H60" s="233"/>
      <c r="I60" s="233"/>
      <c r="J60" s="233"/>
      <c r="K60" s="233"/>
      <c r="L60" s="233"/>
      <c r="M60" s="233"/>
      <c r="N60" s="233"/>
      <c r="O60" s="233"/>
      <c r="P60" s="233"/>
      <c r="Q60" s="233"/>
      <c r="R60" s="233"/>
      <c r="S60" s="233"/>
      <c r="T60" s="233"/>
      <c r="U60" s="233"/>
      <c r="V60" s="233"/>
      <c r="W60" s="233"/>
      <c r="X60" s="233"/>
      <c r="Y60" s="233"/>
      <c r="Z60" s="233"/>
      <c r="AA60" s="233"/>
      <c r="AB60" s="233"/>
      <c r="AC60" s="233"/>
      <c r="AD60" s="233"/>
      <c r="AE60" s="233"/>
      <c r="AF60" s="233"/>
      <c r="AG60" s="233"/>
    </row>
    <row r="61" spans="1:33" x14ac:dyDescent="0.2">
      <c r="A61" s="233"/>
      <c r="B61" s="233"/>
      <c r="C61" s="233"/>
      <c r="D61" s="233"/>
      <c r="E61" s="233"/>
      <c r="F61" s="233"/>
      <c r="G61" s="233"/>
      <c r="H61" s="233"/>
      <c r="I61" s="233"/>
      <c r="J61" s="233"/>
      <c r="K61" s="233"/>
      <c r="L61" s="233"/>
      <c r="M61" s="233"/>
      <c r="N61" s="233"/>
      <c r="O61" s="233"/>
      <c r="P61" s="233"/>
      <c r="Q61" s="233"/>
      <c r="R61" s="233"/>
      <c r="S61" s="233"/>
      <c r="T61" s="233"/>
      <c r="U61" s="233"/>
      <c r="V61" s="233"/>
      <c r="W61" s="233"/>
      <c r="X61" s="233"/>
      <c r="Y61" s="233"/>
      <c r="Z61" s="233"/>
      <c r="AA61" s="233"/>
      <c r="AB61" s="233"/>
      <c r="AC61" s="233"/>
      <c r="AD61" s="233"/>
      <c r="AE61" s="233"/>
      <c r="AF61" s="233"/>
      <c r="AG61" s="233"/>
    </row>
    <row r="62" spans="1:33" x14ac:dyDescent="0.2">
      <c r="A62" s="233"/>
      <c r="B62" s="233"/>
      <c r="C62" s="233"/>
      <c r="D62" s="233"/>
      <c r="E62" s="233"/>
      <c r="F62" s="233"/>
      <c r="G62" s="233"/>
      <c r="H62" s="233"/>
      <c r="I62" s="233"/>
      <c r="J62" s="233"/>
      <c r="K62" s="233"/>
      <c r="L62" s="233"/>
      <c r="M62" s="233"/>
      <c r="N62" s="233"/>
      <c r="O62" s="233"/>
      <c r="P62" s="233"/>
      <c r="Q62" s="233"/>
      <c r="R62" s="233"/>
      <c r="S62" s="233"/>
      <c r="T62" s="233"/>
      <c r="U62" s="233"/>
      <c r="V62" s="233"/>
      <c r="W62" s="233"/>
      <c r="X62" s="233"/>
      <c r="Y62" s="233"/>
      <c r="Z62" s="233"/>
      <c r="AA62" s="233"/>
      <c r="AB62" s="233"/>
      <c r="AC62" s="233"/>
      <c r="AD62" s="233"/>
      <c r="AE62" s="233"/>
      <c r="AF62" s="233"/>
      <c r="AG62" s="233"/>
    </row>
    <row r="63" spans="1:33" x14ac:dyDescent="0.2">
      <c r="A63" s="233"/>
      <c r="B63" s="233"/>
      <c r="C63" s="233"/>
      <c r="D63" s="233"/>
      <c r="E63" s="233"/>
      <c r="F63" s="233"/>
      <c r="G63" s="233"/>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row>
    <row r="64" spans="1:33" x14ac:dyDescent="0.2">
      <c r="A64" s="233"/>
      <c r="B64" s="233"/>
      <c r="C64" s="233"/>
      <c r="D64" s="233"/>
      <c r="E64" s="233"/>
      <c r="F64" s="233"/>
      <c r="G64" s="233"/>
      <c r="H64" s="233"/>
      <c r="I64" s="233"/>
      <c r="J64" s="233"/>
      <c r="K64" s="233"/>
      <c r="L64" s="233"/>
      <c r="M64" s="233"/>
      <c r="N64" s="233"/>
      <c r="O64" s="233"/>
      <c r="P64" s="233"/>
      <c r="Q64" s="233"/>
      <c r="R64" s="233"/>
      <c r="S64" s="233"/>
      <c r="T64" s="233"/>
      <c r="U64" s="233"/>
      <c r="V64" s="233"/>
      <c r="W64" s="233"/>
      <c r="X64" s="233"/>
      <c r="Y64" s="233"/>
      <c r="Z64" s="233"/>
      <c r="AA64" s="233"/>
      <c r="AB64" s="233"/>
      <c r="AC64" s="233"/>
      <c r="AD64" s="233"/>
      <c r="AE64" s="233"/>
      <c r="AF64" s="233"/>
      <c r="AG64" s="233"/>
    </row>
    <row r="65" spans="1:33" x14ac:dyDescent="0.2">
      <c r="A65" s="233"/>
      <c r="B65" s="233"/>
      <c r="C65" s="233"/>
      <c r="D65" s="233"/>
      <c r="E65" s="233"/>
      <c r="F65" s="233"/>
      <c r="G65" s="233"/>
      <c r="H65" s="233"/>
      <c r="I65" s="233"/>
      <c r="J65" s="233"/>
      <c r="K65" s="233"/>
      <c r="L65" s="233"/>
      <c r="M65" s="233"/>
      <c r="N65" s="233"/>
      <c r="O65" s="233"/>
      <c r="P65" s="233"/>
      <c r="Q65" s="233"/>
      <c r="R65" s="233"/>
      <c r="S65" s="233"/>
      <c r="T65" s="233"/>
      <c r="U65" s="233"/>
      <c r="V65" s="233"/>
      <c r="W65" s="233"/>
      <c r="X65" s="233"/>
      <c r="Y65" s="233"/>
      <c r="Z65" s="233"/>
      <c r="AA65" s="233"/>
      <c r="AB65" s="233"/>
      <c r="AC65" s="233"/>
      <c r="AD65" s="233"/>
      <c r="AE65" s="233"/>
      <c r="AF65" s="233"/>
      <c r="AG65" s="233"/>
    </row>
    <row r="66" spans="1:33" x14ac:dyDescent="0.2">
      <c r="A66" s="233"/>
      <c r="B66" s="233"/>
      <c r="C66" s="233"/>
      <c r="D66" s="233"/>
      <c r="E66" s="233"/>
      <c r="F66" s="233"/>
      <c r="G66" s="233"/>
      <c r="H66" s="233"/>
      <c r="I66" s="233"/>
      <c r="J66" s="233"/>
      <c r="K66" s="233"/>
      <c r="L66" s="233"/>
      <c r="M66" s="233"/>
      <c r="N66" s="233"/>
      <c r="O66" s="233"/>
      <c r="P66" s="233"/>
      <c r="Q66" s="233"/>
      <c r="R66" s="233"/>
      <c r="S66" s="233"/>
      <c r="T66" s="233"/>
      <c r="U66" s="233"/>
      <c r="V66" s="233"/>
      <c r="W66" s="233"/>
      <c r="X66" s="233"/>
      <c r="Y66" s="233"/>
      <c r="Z66" s="233"/>
      <c r="AA66" s="233"/>
      <c r="AB66" s="233"/>
      <c r="AC66" s="233"/>
      <c r="AD66" s="233"/>
      <c r="AE66" s="233"/>
      <c r="AF66" s="233"/>
      <c r="AG66" s="233"/>
    </row>
    <row r="67" spans="1:33" x14ac:dyDescent="0.2">
      <c r="A67" s="233"/>
      <c r="B67" s="233"/>
      <c r="C67" s="233"/>
      <c r="D67" s="233"/>
      <c r="E67" s="233"/>
      <c r="F67" s="233"/>
      <c r="G67" s="233"/>
      <c r="H67" s="233"/>
      <c r="I67" s="233"/>
      <c r="J67" s="233"/>
      <c r="K67" s="233"/>
      <c r="L67" s="233"/>
      <c r="M67" s="233"/>
      <c r="N67" s="233"/>
      <c r="O67" s="233"/>
      <c r="P67" s="233"/>
      <c r="Q67" s="233"/>
      <c r="R67" s="233"/>
      <c r="S67" s="233"/>
      <c r="T67" s="233"/>
      <c r="U67" s="233"/>
      <c r="V67" s="233"/>
      <c r="W67" s="233"/>
      <c r="X67" s="233"/>
      <c r="Y67" s="233"/>
      <c r="Z67" s="233"/>
      <c r="AA67" s="233"/>
      <c r="AB67" s="233"/>
      <c r="AC67" s="233"/>
      <c r="AD67" s="233"/>
      <c r="AE67" s="233"/>
      <c r="AF67" s="233"/>
      <c r="AG67" s="233"/>
    </row>
    <row r="68" spans="1:33" x14ac:dyDescent="0.2">
      <c r="A68" s="233"/>
      <c r="B68" s="233"/>
      <c r="C68" s="233"/>
      <c r="D68" s="233"/>
      <c r="E68" s="233"/>
      <c r="F68" s="233"/>
      <c r="G68" s="233"/>
      <c r="H68" s="233"/>
      <c r="I68" s="233"/>
      <c r="J68" s="233"/>
      <c r="K68" s="233"/>
      <c r="L68" s="233"/>
      <c r="M68" s="233"/>
      <c r="N68" s="233"/>
      <c r="O68" s="233"/>
      <c r="P68" s="233"/>
      <c r="Q68" s="233"/>
      <c r="R68" s="233"/>
      <c r="S68" s="233"/>
      <c r="T68" s="233"/>
      <c r="U68" s="233"/>
      <c r="V68" s="233"/>
      <c r="W68" s="233"/>
      <c r="X68" s="233"/>
      <c r="Y68" s="233"/>
      <c r="Z68" s="233"/>
      <c r="AA68" s="233"/>
      <c r="AB68" s="233"/>
      <c r="AC68" s="233"/>
      <c r="AD68" s="233"/>
      <c r="AE68" s="233"/>
      <c r="AF68" s="233"/>
      <c r="AG68" s="233"/>
    </row>
    <row r="69" spans="1:33" x14ac:dyDescent="0.2">
      <c r="A69" s="233"/>
      <c r="B69" s="233"/>
      <c r="C69" s="233"/>
      <c r="D69" s="233"/>
      <c r="E69" s="233"/>
      <c r="F69" s="233"/>
      <c r="G69" s="233"/>
      <c r="H69" s="233"/>
      <c r="I69" s="233"/>
      <c r="J69" s="233"/>
      <c r="K69" s="233"/>
      <c r="L69" s="233"/>
      <c r="M69" s="233"/>
      <c r="N69" s="233"/>
      <c r="O69" s="233"/>
      <c r="P69" s="233"/>
      <c r="Q69" s="233"/>
      <c r="R69" s="233"/>
      <c r="S69" s="233"/>
      <c r="T69" s="233"/>
      <c r="U69" s="233"/>
      <c r="V69" s="233"/>
      <c r="W69" s="233"/>
      <c r="X69" s="233"/>
      <c r="Y69" s="233"/>
      <c r="Z69" s="233"/>
      <c r="AA69" s="233"/>
      <c r="AB69" s="233"/>
      <c r="AC69" s="233"/>
      <c r="AD69" s="233"/>
      <c r="AE69" s="233"/>
      <c r="AF69" s="233"/>
      <c r="AG69" s="233"/>
    </row>
    <row r="70" spans="1:33" x14ac:dyDescent="0.2">
      <c r="A70" s="233"/>
      <c r="B70" s="233"/>
      <c r="C70" s="233"/>
      <c r="D70" s="233"/>
      <c r="E70" s="233"/>
      <c r="F70" s="233"/>
      <c r="G70" s="233"/>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row>
  </sheetData>
  <pageMargins left="0.5" right="0.25" top="0.25" bottom="0.25" header="0.5" footer="0.5"/>
  <pageSetup scale="90" orientation="portrait" horizontalDpi="300" verticalDpi="300" r:id="rId1"/>
  <headerFooter alignWithMargins="0">
    <oddFooter>&amp;L&amp;D&amp;R&amp;F</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0"/>
  <sheetViews>
    <sheetView workbookViewId="0">
      <selection activeCell="M13" sqref="M13"/>
    </sheetView>
  </sheetViews>
  <sheetFormatPr defaultRowHeight="12.75" x14ac:dyDescent="0.2"/>
  <cols>
    <col min="1" max="1" width="12.7109375" style="1" customWidth="1"/>
    <col min="2" max="2" width="10.7109375" style="1" customWidth="1"/>
    <col min="3" max="3" width="5.7109375" style="1" customWidth="1"/>
    <col min="4" max="4" width="10.7109375" style="1" customWidth="1"/>
    <col min="5" max="6" width="9.140625" style="1"/>
    <col min="7" max="7" width="5.7109375" style="1" customWidth="1"/>
    <col min="8" max="9" width="9.140625" style="1"/>
    <col min="10" max="10" width="6.7109375" style="1" customWidth="1"/>
    <col min="11" max="16384" width="9.140625" style="1"/>
  </cols>
  <sheetData>
    <row r="1" spans="1:12" x14ac:dyDescent="0.2">
      <c r="A1" s="8"/>
      <c r="B1" s="8"/>
      <c r="C1" s="8"/>
      <c r="D1" s="8"/>
      <c r="E1" s="8"/>
      <c r="F1" s="8"/>
      <c r="G1" s="8"/>
      <c r="H1" s="8"/>
      <c r="I1" s="8"/>
      <c r="J1" s="8"/>
      <c r="K1" s="8"/>
      <c r="L1" s="2"/>
    </row>
    <row r="2" spans="1:12" ht="26.25" x14ac:dyDescent="0.4">
      <c r="A2" s="8"/>
      <c r="B2" s="8"/>
      <c r="C2" s="8"/>
      <c r="D2" s="8"/>
      <c r="E2" s="384" t="s">
        <v>287</v>
      </c>
      <c r="F2" s="8"/>
      <c r="G2" s="8"/>
      <c r="H2" s="8"/>
      <c r="I2" s="8"/>
      <c r="J2" s="8"/>
      <c r="K2" s="8"/>
      <c r="L2" s="2"/>
    </row>
    <row r="3" spans="1:12" x14ac:dyDescent="0.2">
      <c r="A3" s="8"/>
      <c r="B3" s="13"/>
      <c r="C3" s="23"/>
      <c r="D3" s="13"/>
      <c r="E3" s="14"/>
      <c r="F3" s="13"/>
      <c r="G3" s="13"/>
      <c r="H3" s="8"/>
      <c r="I3" s="8"/>
      <c r="J3" s="8"/>
      <c r="K3" s="8"/>
      <c r="L3" s="2"/>
    </row>
    <row r="4" spans="1:12" x14ac:dyDescent="0.2">
      <c r="A4" s="8"/>
      <c r="B4" s="13"/>
      <c r="C4" s="13"/>
      <c r="D4" s="13"/>
      <c r="E4" s="13"/>
      <c r="F4" s="13"/>
      <c r="G4" s="13"/>
      <c r="H4" s="8"/>
      <c r="I4" s="8"/>
      <c r="J4" s="8"/>
      <c r="K4" s="8"/>
      <c r="L4" s="2"/>
    </row>
    <row r="5" spans="1:12" x14ac:dyDescent="0.2">
      <c r="A5" s="8"/>
      <c r="B5" s="290" t="s">
        <v>5</v>
      </c>
      <c r="C5" s="8"/>
      <c r="D5" s="8"/>
      <c r="E5" s="113" t="s">
        <v>5</v>
      </c>
      <c r="F5" s="108"/>
      <c r="G5" s="8"/>
      <c r="H5" s="11" t="s">
        <v>5</v>
      </c>
      <c r="I5" s="8"/>
      <c r="J5" s="8"/>
      <c r="K5" s="8"/>
      <c r="L5" s="2"/>
    </row>
    <row r="6" spans="1:12" ht="13.5" thickBot="1" x14ac:dyDescent="0.25">
      <c r="A6" s="8"/>
      <c r="B6" s="289" t="s">
        <v>72</v>
      </c>
      <c r="C6" s="8"/>
      <c r="D6" s="8"/>
      <c r="E6" s="11" t="s">
        <v>71</v>
      </c>
      <c r="F6" s="8"/>
      <c r="G6" s="8"/>
      <c r="H6" s="11" t="s">
        <v>202</v>
      </c>
      <c r="I6" s="8"/>
      <c r="J6" s="8"/>
      <c r="K6" s="8"/>
      <c r="L6" s="2"/>
    </row>
    <row r="7" spans="1:12" ht="14.25" thickTop="1" thickBot="1" x14ac:dyDescent="0.25">
      <c r="A7" s="8"/>
      <c r="B7" s="169" t="s">
        <v>69</v>
      </c>
      <c r="C7" s="8"/>
      <c r="D7" s="8" t="s">
        <v>5</v>
      </c>
      <c r="E7" s="29" t="s">
        <v>46</v>
      </c>
      <c r="F7" s="8" t="s">
        <v>45</v>
      </c>
      <c r="G7" s="8"/>
      <c r="H7" s="116" t="s">
        <v>44</v>
      </c>
      <c r="I7" s="115" t="s">
        <v>43</v>
      </c>
      <c r="J7" s="8"/>
      <c r="K7" s="8"/>
      <c r="L7" s="2"/>
    </row>
    <row r="8" spans="1:12" ht="14.25" thickTop="1" thickBot="1" x14ac:dyDescent="0.25">
      <c r="A8" s="100" t="s">
        <v>5</v>
      </c>
      <c r="B8" s="192">
        <v>3.7749999999999999</v>
      </c>
      <c r="C8" s="105" t="s">
        <v>42</v>
      </c>
      <c r="D8" s="113" t="s">
        <v>41</v>
      </c>
      <c r="E8" s="73">
        <f>936/B8</f>
        <v>247.94701986754967</v>
      </c>
      <c r="F8" s="73">
        <f t="shared" ref="F8:F13" si="0">12*E8</f>
        <v>2975.364238410596</v>
      </c>
      <c r="G8" s="108"/>
      <c r="H8" s="73">
        <f>984/B8</f>
        <v>260.66225165562912</v>
      </c>
      <c r="I8" s="73">
        <f t="shared" ref="I8:I13" si="1">12*H8</f>
        <v>3127.9470198675494</v>
      </c>
      <c r="J8" s="105"/>
      <c r="K8" s="8"/>
      <c r="L8" s="2"/>
    </row>
    <row r="9" spans="1:12" ht="13.5" thickTop="1" x14ac:dyDescent="0.2">
      <c r="A9" s="288"/>
      <c r="B9" s="287" t="s">
        <v>77</v>
      </c>
      <c r="C9" s="8"/>
      <c r="D9" s="107" t="s">
        <v>40</v>
      </c>
      <c r="E9" s="73">
        <f>E12+E11</f>
        <v>185.96026490066225</v>
      </c>
      <c r="F9" s="73">
        <f t="shared" si="0"/>
        <v>2231.5231788079473</v>
      </c>
      <c r="G9" s="108"/>
      <c r="H9" s="73">
        <f>3*H12</f>
        <v>195.49668874172184</v>
      </c>
      <c r="I9" s="73">
        <f t="shared" si="1"/>
        <v>2345.960264900662</v>
      </c>
      <c r="J9" s="105"/>
      <c r="K9" s="8"/>
      <c r="L9" s="2"/>
    </row>
    <row r="10" spans="1:12" x14ac:dyDescent="0.2">
      <c r="A10" s="8"/>
      <c r="B10" s="36" t="s">
        <v>133</v>
      </c>
      <c r="C10" s="8"/>
      <c r="D10" s="107" t="s">
        <v>39</v>
      </c>
      <c r="E10" s="73">
        <f>E13*5</f>
        <v>154.96688741721854</v>
      </c>
      <c r="F10" s="73">
        <f t="shared" si="0"/>
        <v>1859.6026490066224</v>
      </c>
      <c r="G10" s="108"/>
      <c r="H10" s="73">
        <f>5*H13</f>
        <v>162.91390728476819</v>
      </c>
      <c r="I10" s="73">
        <f t="shared" si="1"/>
        <v>1954.9668874172182</v>
      </c>
      <c r="J10" s="105"/>
      <c r="K10" s="8"/>
      <c r="L10" s="2"/>
    </row>
    <row r="11" spans="1:12" ht="13.5" thickBot="1" x14ac:dyDescent="0.25">
      <c r="A11" s="8"/>
      <c r="B11" s="36" t="s">
        <v>63</v>
      </c>
      <c r="C11" s="8"/>
      <c r="D11" s="286" t="s">
        <v>38</v>
      </c>
      <c r="E11" s="285">
        <f>E8/2</f>
        <v>123.97350993377484</v>
      </c>
      <c r="F11" s="285">
        <f t="shared" si="0"/>
        <v>1487.682119205298</v>
      </c>
      <c r="G11" s="110"/>
      <c r="H11" s="109">
        <f>H8/2</f>
        <v>130.33112582781456</v>
      </c>
      <c r="I11" s="109">
        <f t="shared" si="1"/>
        <v>1563.9735099337747</v>
      </c>
      <c r="J11" s="105"/>
      <c r="K11" s="8"/>
      <c r="L11" s="2"/>
    </row>
    <row r="12" spans="1:12" ht="13.5" thickTop="1" x14ac:dyDescent="0.2">
      <c r="A12" s="8"/>
      <c r="B12" s="36" t="s">
        <v>127</v>
      </c>
      <c r="C12" s="8"/>
      <c r="D12" s="107" t="s">
        <v>37</v>
      </c>
      <c r="E12" s="73">
        <f>E8/4</f>
        <v>61.986754966887418</v>
      </c>
      <c r="F12" s="73">
        <f t="shared" si="0"/>
        <v>743.84105960264901</v>
      </c>
      <c r="G12" s="108"/>
      <c r="H12" s="73">
        <f>H11/2</f>
        <v>65.16556291390728</v>
      </c>
      <c r="I12" s="73">
        <f t="shared" si="1"/>
        <v>781.98675496688736</v>
      </c>
      <c r="J12" s="105"/>
      <c r="K12" s="8"/>
      <c r="L12" s="2"/>
    </row>
    <row r="13" spans="1:12" x14ac:dyDescent="0.2">
      <c r="A13" s="8"/>
      <c r="B13" s="36" t="s">
        <v>201</v>
      </c>
      <c r="C13" s="8"/>
      <c r="D13" s="107" t="s">
        <v>36</v>
      </c>
      <c r="E13" s="73">
        <f>E8/8</f>
        <v>30.993377483443709</v>
      </c>
      <c r="F13" s="73">
        <f t="shared" si="0"/>
        <v>371.92052980132451</v>
      </c>
      <c r="G13" s="106"/>
      <c r="H13" s="73">
        <f>H12/2</f>
        <v>32.58278145695364</v>
      </c>
      <c r="I13" s="73">
        <f t="shared" si="1"/>
        <v>390.99337748344368</v>
      </c>
      <c r="J13" s="105"/>
      <c r="K13" s="8"/>
      <c r="L13" s="2"/>
    </row>
    <row r="14" spans="1:12" x14ac:dyDescent="0.2">
      <c r="A14" s="8"/>
      <c r="B14" s="36" t="s">
        <v>74</v>
      </c>
      <c r="C14" s="8"/>
      <c r="D14" s="11"/>
      <c r="E14" s="8"/>
      <c r="F14" s="8"/>
      <c r="G14" s="13"/>
      <c r="H14" s="284" t="s">
        <v>200</v>
      </c>
      <c r="I14" s="104"/>
      <c r="J14" s="8"/>
      <c r="K14" s="8"/>
      <c r="L14" s="2"/>
    </row>
    <row r="15" spans="1:12" ht="13.5" thickBot="1" x14ac:dyDescent="0.25">
      <c r="A15" s="8"/>
      <c r="B15" s="36" t="s">
        <v>62</v>
      </c>
      <c r="C15" s="8"/>
      <c r="D15" s="11"/>
      <c r="E15" s="8"/>
      <c r="F15" s="8"/>
      <c r="G15" s="101" t="s">
        <v>61</v>
      </c>
      <c r="H15" s="100">
        <f>0.1*H8</f>
        <v>26.066225165562912</v>
      </c>
      <c r="I15" s="99">
        <f t="shared" ref="I15:I20" si="2">12*H15</f>
        <v>312.79470198675494</v>
      </c>
      <c r="J15" s="8"/>
      <c r="K15" s="8"/>
      <c r="L15" s="2"/>
    </row>
    <row r="16" spans="1:12" ht="14.25" thickTop="1" thickBot="1" x14ac:dyDescent="0.25">
      <c r="A16" s="8"/>
      <c r="B16" s="192">
        <v>0.88</v>
      </c>
      <c r="C16" s="8"/>
      <c r="E16" s="8"/>
      <c r="F16" s="8"/>
      <c r="G16" s="101" t="s">
        <v>60</v>
      </c>
      <c r="H16" s="21">
        <f>0.15*H8</f>
        <v>39.099337748344368</v>
      </c>
      <c r="I16" s="102">
        <f t="shared" si="2"/>
        <v>469.19205298013242</v>
      </c>
      <c r="J16" s="8"/>
      <c r="K16" s="8"/>
      <c r="L16" s="2"/>
    </row>
    <row r="17" spans="1:12" ht="14.25" thickTop="1" thickBot="1" x14ac:dyDescent="0.25">
      <c r="A17" s="8"/>
      <c r="B17" s="8"/>
      <c r="C17" s="8"/>
      <c r="D17" s="8"/>
      <c r="E17" s="8"/>
      <c r="F17" s="8"/>
      <c r="G17" s="101" t="s">
        <v>58</v>
      </c>
      <c r="H17" s="21">
        <f>0.2*H8</f>
        <v>52.132450331125824</v>
      </c>
      <c r="I17" s="102">
        <f t="shared" si="2"/>
        <v>625.58940397350989</v>
      </c>
      <c r="J17" s="8"/>
      <c r="K17" s="8"/>
      <c r="L17" s="2"/>
    </row>
    <row r="18" spans="1:12" ht="14.25" thickTop="1" thickBot="1" x14ac:dyDescent="0.25">
      <c r="A18" s="283" t="s">
        <v>125</v>
      </c>
      <c r="B18" s="282"/>
      <c r="C18" s="281"/>
      <c r="D18" s="8"/>
      <c r="E18" s="8"/>
      <c r="F18" s="8"/>
      <c r="G18" s="101" t="s">
        <v>57</v>
      </c>
      <c r="H18" s="100">
        <f>0.3*H8</f>
        <v>78.198675496688736</v>
      </c>
      <c r="I18" s="99">
        <f t="shared" si="2"/>
        <v>938.38410596026483</v>
      </c>
      <c r="J18" s="8"/>
      <c r="K18" s="8"/>
      <c r="L18" s="2"/>
    </row>
    <row r="19" spans="1:12" ht="13.5" thickTop="1" x14ac:dyDescent="0.2">
      <c r="A19" s="114" t="s">
        <v>5</v>
      </c>
      <c r="B19" s="13"/>
      <c r="C19" s="280"/>
      <c r="D19" s="8"/>
      <c r="E19" s="8"/>
      <c r="F19" s="8"/>
      <c r="G19" s="101" t="s">
        <v>56</v>
      </c>
      <c r="H19" s="100">
        <f>0.4*H8</f>
        <v>104.26490066225165</v>
      </c>
      <c r="I19" s="99">
        <f t="shared" si="2"/>
        <v>1251.1788079470198</v>
      </c>
      <c r="J19" s="8"/>
      <c r="K19" s="8"/>
      <c r="L19" s="2"/>
    </row>
    <row r="20" spans="1:12" ht="13.5" thickBot="1" x14ac:dyDescent="0.25">
      <c r="A20" s="101" t="s">
        <v>5</v>
      </c>
      <c r="B20" s="13"/>
      <c r="C20" s="280"/>
      <c r="D20" s="8"/>
      <c r="E20" s="8"/>
      <c r="F20" s="8"/>
      <c r="G20" s="98" t="s">
        <v>55</v>
      </c>
      <c r="H20" s="97">
        <f>0.6*H8</f>
        <v>156.39735099337747</v>
      </c>
      <c r="I20" s="96">
        <f t="shared" si="2"/>
        <v>1876.7682119205297</v>
      </c>
      <c r="J20" s="8"/>
      <c r="K20" s="8"/>
      <c r="L20" s="2"/>
    </row>
    <row r="21" spans="1:12" ht="13.5" thickTop="1" x14ac:dyDescent="0.2">
      <c r="A21" s="114" t="s">
        <v>123</v>
      </c>
      <c r="B21" s="13"/>
      <c r="C21" s="279" t="s">
        <v>28</v>
      </c>
      <c r="D21" s="8"/>
      <c r="E21" s="8"/>
      <c r="F21" s="8"/>
      <c r="G21" s="54" t="s">
        <v>5</v>
      </c>
      <c r="H21" s="53" t="s">
        <v>5</v>
      </c>
      <c r="I21" s="8"/>
      <c r="J21" s="8"/>
      <c r="K21" s="8"/>
      <c r="L21" s="2"/>
    </row>
    <row r="22" spans="1:12" x14ac:dyDescent="0.2">
      <c r="A22" s="114" t="s">
        <v>199</v>
      </c>
      <c r="B22" s="13"/>
      <c r="C22" s="279" t="s">
        <v>27</v>
      </c>
      <c r="D22" s="8" t="s">
        <v>5</v>
      </c>
      <c r="E22" s="29" t="s">
        <v>5</v>
      </c>
      <c r="F22" s="177"/>
      <c r="G22" s="8"/>
      <c r="H22" s="8"/>
      <c r="I22" s="8"/>
      <c r="J22" s="8"/>
      <c r="K22" s="8"/>
      <c r="L22" s="2"/>
    </row>
    <row r="23" spans="1:12" x14ac:dyDescent="0.2">
      <c r="A23" s="114" t="s">
        <v>199</v>
      </c>
      <c r="B23" s="13"/>
      <c r="C23" s="279" t="s">
        <v>25</v>
      </c>
      <c r="D23" s="13"/>
      <c r="E23" s="173" t="s">
        <v>5</v>
      </c>
      <c r="F23" s="8"/>
      <c r="G23" s="8"/>
      <c r="H23" s="8"/>
      <c r="I23" s="8"/>
      <c r="J23" s="8"/>
      <c r="K23" s="8"/>
      <c r="L23" s="2"/>
    </row>
    <row r="24" spans="1:12" ht="13.5" thickBot="1" x14ac:dyDescent="0.25">
      <c r="A24" s="278" t="s">
        <v>199</v>
      </c>
      <c r="B24" s="24"/>
      <c r="C24" s="277" t="s">
        <v>22</v>
      </c>
      <c r="D24" s="13"/>
      <c r="E24" s="2"/>
      <c r="F24" s="2"/>
      <c r="G24" s="2"/>
      <c r="H24" s="8"/>
      <c r="I24" s="8"/>
      <c r="J24" s="8"/>
      <c r="K24" s="8"/>
      <c r="L24" s="2"/>
    </row>
    <row r="25" spans="1:12" ht="13.5" thickTop="1" x14ac:dyDescent="0.2">
      <c r="A25" s="8"/>
      <c r="B25" s="8"/>
      <c r="C25" s="13"/>
      <c r="D25" s="13"/>
      <c r="E25" s="8" t="s">
        <v>5</v>
      </c>
      <c r="F25" s="8"/>
      <c r="G25" s="8"/>
      <c r="H25" s="8"/>
      <c r="I25" s="8"/>
      <c r="J25" s="8"/>
      <c r="K25" s="8"/>
      <c r="L25" s="2"/>
    </row>
    <row r="26" spans="1:12" x14ac:dyDescent="0.2">
      <c r="A26" s="8" t="s">
        <v>120</v>
      </c>
      <c r="B26" s="8"/>
      <c r="C26" s="13"/>
      <c r="D26" s="13"/>
      <c r="E26" s="8"/>
      <c r="F26" s="8"/>
      <c r="G26" s="8"/>
      <c r="H26" s="8"/>
      <c r="I26" s="8"/>
      <c r="J26" s="8"/>
      <c r="K26" s="8"/>
      <c r="L26" s="2"/>
    </row>
    <row r="27" spans="1:12" x14ac:dyDescent="0.2">
      <c r="A27" s="8" t="s">
        <v>198</v>
      </c>
      <c r="B27" s="8"/>
      <c r="C27" s="13"/>
      <c r="D27" s="13"/>
      <c r="E27" s="8"/>
      <c r="F27" s="8"/>
      <c r="G27" s="8"/>
      <c r="H27" s="8"/>
      <c r="I27" s="8"/>
      <c r="J27" s="8"/>
      <c r="K27" s="8"/>
      <c r="L27" s="2"/>
    </row>
    <row r="28" spans="1:12" x14ac:dyDescent="0.2">
      <c r="A28" s="8" t="s">
        <v>197</v>
      </c>
      <c r="B28" s="8"/>
      <c r="C28" s="13"/>
      <c r="D28" s="2"/>
      <c r="E28" s="8"/>
      <c r="F28" s="22" t="s">
        <v>196</v>
      </c>
      <c r="G28" s="8"/>
      <c r="H28" s="8"/>
      <c r="I28" s="8"/>
      <c r="J28" s="8"/>
      <c r="K28" s="8"/>
      <c r="L28" s="2"/>
    </row>
    <row r="29" spans="1:12" x14ac:dyDescent="0.2">
      <c r="A29" s="8" t="s">
        <v>195</v>
      </c>
      <c r="B29" s="8"/>
      <c r="C29" s="13"/>
      <c r="D29" s="13"/>
      <c r="E29" s="8"/>
      <c r="F29" s="22" t="s">
        <v>5</v>
      </c>
      <c r="G29" s="8"/>
      <c r="H29" s="8"/>
      <c r="I29" s="8"/>
      <c r="J29" s="8"/>
      <c r="K29" s="8"/>
      <c r="L29" s="2"/>
    </row>
    <row r="30" spans="1:12" x14ac:dyDescent="0.2">
      <c r="A30" s="8" t="s">
        <v>194</v>
      </c>
      <c r="B30" s="8"/>
      <c r="C30" s="22" t="s">
        <v>84</v>
      </c>
      <c r="D30" s="13"/>
      <c r="E30" s="8"/>
      <c r="F30" s="17" t="s">
        <v>193</v>
      </c>
      <c r="G30" s="166">
        <f>B8</f>
        <v>3.7749999999999999</v>
      </c>
      <c r="H30" s="11" t="s">
        <v>164</v>
      </c>
      <c r="I30" s="8"/>
      <c r="J30" s="8"/>
      <c r="K30" s="8"/>
      <c r="L30" s="2"/>
    </row>
    <row r="31" spans="1:12" x14ac:dyDescent="0.2">
      <c r="A31" s="8" t="s">
        <v>192</v>
      </c>
      <c r="B31" s="8"/>
      <c r="C31" s="11" t="s">
        <v>103</v>
      </c>
      <c r="D31" s="13"/>
      <c r="E31" s="8"/>
      <c r="F31" s="8"/>
      <c r="G31" s="8"/>
      <c r="H31" s="29"/>
      <c r="I31" s="8"/>
      <c r="J31" s="8"/>
      <c r="K31" s="8"/>
      <c r="L31" s="2"/>
    </row>
    <row r="32" spans="1:12" x14ac:dyDescent="0.2">
      <c r="A32" s="8" t="s">
        <v>5</v>
      </c>
      <c r="B32" s="8"/>
      <c r="C32" s="13"/>
      <c r="D32" s="14" t="s">
        <v>191</v>
      </c>
      <c r="E32" s="8"/>
      <c r="F32" s="8"/>
      <c r="G32" s="8"/>
      <c r="H32" s="8"/>
      <c r="I32" s="8"/>
      <c r="J32" s="8"/>
      <c r="K32" s="8"/>
      <c r="L32" s="2"/>
    </row>
    <row r="33" spans="1:12" x14ac:dyDescent="0.2">
      <c r="A33" s="8" t="s">
        <v>5</v>
      </c>
      <c r="B33" s="2"/>
      <c r="C33" s="13"/>
      <c r="D33" s="14" t="s">
        <v>5</v>
      </c>
      <c r="E33" s="8"/>
      <c r="F33" s="8"/>
      <c r="G33" s="11" t="s">
        <v>190</v>
      </c>
      <c r="H33" s="8"/>
      <c r="I33" s="8"/>
      <c r="J33" s="8"/>
      <c r="K33" s="8"/>
      <c r="L33" s="2"/>
    </row>
    <row r="34" spans="1:12" x14ac:dyDescent="0.2">
      <c r="A34" s="8" t="s">
        <v>5</v>
      </c>
      <c r="B34" s="11" t="s">
        <v>5</v>
      </c>
      <c r="C34" s="13"/>
      <c r="D34" s="160" t="s">
        <v>189</v>
      </c>
      <c r="E34" s="8"/>
      <c r="F34" s="16"/>
      <c r="G34" s="8"/>
      <c r="H34" s="164">
        <f>F11</f>
        <v>1487.682119205298</v>
      </c>
      <c r="I34" s="8"/>
      <c r="J34" s="8"/>
      <c r="K34" s="20"/>
      <c r="L34" s="2"/>
    </row>
    <row r="35" spans="1:12" ht="4.3499999999999996" customHeight="1" thickBot="1" x14ac:dyDescent="0.25">
      <c r="A35" s="13"/>
      <c r="B35" s="25"/>
      <c r="C35" s="24"/>
      <c r="D35" s="24"/>
      <c r="E35" s="26"/>
      <c r="F35" s="24"/>
      <c r="G35" s="24"/>
      <c r="H35" s="24"/>
      <c r="I35" s="24"/>
      <c r="J35" s="24"/>
      <c r="K35" s="276"/>
      <c r="L35" s="2"/>
    </row>
    <row r="36" spans="1:12" ht="7.35" customHeight="1" thickTop="1" thickBot="1" x14ac:dyDescent="0.25">
      <c r="A36" s="8"/>
      <c r="B36" s="13"/>
      <c r="C36" s="25"/>
      <c r="D36" s="24"/>
      <c r="E36" s="24"/>
      <c r="F36" s="8"/>
      <c r="G36" s="8"/>
      <c r="H36" s="8"/>
      <c r="I36" s="8"/>
      <c r="J36" s="8"/>
      <c r="K36" s="8"/>
      <c r="L36" s="2"/>
    </row>
    <row r="37" spans="1:12" ht="4.5" customHeight="1" thickTop="1" x14ac:dyDescent="0.2">
      <c r="A37" s="8"/>
      <c r="B37" s="8"/>
      <c r="C37" s="13"/>
      <c r="D37" s="162"/>
      <c r="E37" s="8"/>
      <c r="F37" s="8"/>
      <c r="G37" s="8"/>
      <c r="H37" s="8"/>
      <c r="I37" s="8"/>
      <c r="J37" s="8"/>
      <c r="K37" s="8"/>
      <c r="L37" s="2"/>
    </row>
    <row r="38" spans="1:12" x14ac:dyDescent="0.2">
      <c r="A38" s="8"/>
      <c r="B38" s="22" t="s">
        <v>10</v>
      </c>
      <c r="C38" s="16"/>
      <c r="D38" s="161">
        <f>I12*B16</f>
        <v>688.14834437086085</v>
      </c>
      <c r="E38" s="20"/>
      <c r="F38" s="8"/>
      <c r="G38" s="22" t="s">
        <v>5</v>
      </c>
      <c r="H38" s="275">
        <f>H34/12</f>
        <v>123.97350993377484</v>
      </c>
      <c r="I38" s="11" t="s">
        <v>188</v>
      </c>
      <c r="J38" s="8"/>
      <c r="K38" s="13"/>
      <c r="L38" s="2"/>
    </row>
    <row r="39" spans="1:12" x14ac:dyDescent="0.2">
      <c r="A39" s="8"/>
      <c r="B39" s="11" t="s">
        <v>9</v>
      </c>
      <c r="C39" s="274" t="s">
        <v>1</v>
      </c>
      <c r="D39" s="21">
        <f>D38/12</f>
        <v>57.345695364238402</v>
      </c>
      <c r="E39" s="8" t="s">
        <v>188</v>
      </c>
      <c r="F39" s="22" t="s">
        <v>5</v>
      </c>
      <c r="G39" s="8"/>
      <c r="H39" s="11" t="s">
        <v>5</v>
      </c>
      <c r="I39" s="8"/>
      <c r="J39" s="8"/>
      <c r="K39" s="8"/>
      <c r="L39" s="2"/>
    </row>
    <row r="40" spans="1:12" x14ac:dyDescent="0.2">
      <c r="A40" s="8"/>
      <c r="B40" s="8"/>
      <c r="C40" s="13"/>
      <c r="D40" s="160" t="s">
        <v>5</v>
      </c>
      <c r="E40" s="8"/>
      <c r="F40" s="8"/>
      <c r="G40" s="8"/>
      <c r="H40" s="8"/>
      <c r="I40" s="8"/>
      <c r="J40" s="8"/>
      <c r="K40" s="8"/>
      <c r="L40" s="2"/>
    </row>
    <row r="41" spans="1:12" x14ac:dyDescent="0.2">
      <c r="A41" s="8"/>
      <c r="B41" s="8"/>
      <c r="C41" s="14" t="s">
        <v>187</v>
      </c>
      <c r="D41" s="13"/>
      <c r="E41" s="8"/>
      <c r="F41" s="8"/>
      <c r="G41" s="8"/>
      <c r="H41" s="8"/>
      <c r="I41" s="8"/>
      <c r="J41" s="8"/>
      <c r="K41" s="8"/>
      <c r="L41" s="2"/>
    </row>
    <row r="42" spans="1:12" x14ac:dyDescent="0.2">
      <c r="A42" s="8"/>
      <c r="B42" s="17" t="s">
        <v>7</v>
      </c>
      <c r="C42" s="159">
        <f>D38*0.052</f>
        <v>35.783713907284763</v>
      </c>
      <c r="D42" s="14" t="s">
        <v>186</v>
      </c>
      <c r="E42" s="8"/>
      <c r="F42" s="8"/>
      <c r="G42" s="8"/>
      <c r="H42" s="8"/>
      <c r="I42" s="8"/>
      <c r="J42" s="8"/>
      <c r="K42" s="8"/>
      <c r="L42" s="2"/>
    </row>
    <row r="43" spans="1:12" x14ac:dyDescent="0.2">
      <c r="A43" s="8"/>
      <c r="B43" s="8"/>
      <c r="C43" s="8"/>
      <c r="D43" s="14" t="s">
        <v>5</v>
      </c>
      <c r="E43" s="11"/>
      <c r="F43" s="8"/>
      <c r="G43" s="8"/>
      <c r="H43" s="8"/>
      <c r="I43" s="8"/>
      <c r="J43" s="8"/>
      <c r="K43" s="8"/>
      <c r="L43" s="2"/>
    </row>
    <row r="44" spans="1:12" x14ac:dyDescent="0.2">
      <c r="A44" s="2"/>
      <c r="B44" s="2"/>
      <c r="C44" s="2"/>
      <c r="D44" s="2"/>
      <c r="E44" s="2"/>
      <c r="F44" s="2"/>
      <c r="G44" s="2"/>
      <c r="H44" s="2"/>
      <c r="I44" s="2"/>
      <c r="J44" s="2"/>
      <c r="K44" s="2"/>
      <c r="L44" s="2"/>
    </row>
    <row r="45" spans="1:12" x14ac:dyDescent="0.2">
      <c r="A45" s="2"/>
      <c r="B45" s="2"/>
      <c r="C45" s="2"/>
      <c r="D45" s="2"/>
      <c r="E45" s="2"/>
      <c r="F45" s="2"/>
      <c r="G45" s="2"/>
      <c r="H45" s="2"/>
      <c r="I45" s="2"/>
      <c r="J45" s="2"/>
      <c r="K45" s="2"/>
      <c r="L45" s="2"/>
    </row>
    <row r="46" spans="1:12" x14ac:dyDescent="0.2">
      <c r="A46" s="2"/>
      <c r="B46" s="2"/>
      <c r="C46" s="2"/>
      <c r="D46" s="2"/>
      <c r="E46" s="2"/>
      <c r="F46" s="2"/>
      <c r="G46" s="2"/>
      <c r="H46" s="2"/>
      <c r="I46" s="2"/>
      <c r="J46" s="2"/>
      <c r="K46" s="2"/>
      <c r="L46" s="2"/>
    </row>
    <row r="47" spans="1:12" x14ac:dyDescent="0.2">
      <c r="A47" s="2"/>
      <c r="B47" s="2"/>
      <c r="C47" s="2"/>
      <c r="D47" s="2"/>
      <c r="E47" s="2"/>
      <c r="F47" s="2"/>
      <c r="G47" s="2"/>
      <c r="H47" s="2"/>
      <c r="I47" s="2"/>
      <c r="J47" s="2"/>
      <c r="K47" s="2"/>
      <c r="L47" s="2"/>
    </row>
    <row r="48" spans="1:12" x14ac:dyDescent="0.2">
      <c r="A48" s="2"/>
      <c r="B48" s="2"/>
      <c r="C48" s="2"/>
      <c r="D48" s="2"/>
      <c r="E48" s="2"/>
      <c r="F48" s="2"/>
      <c r="G48" s="2"/>
      <c r="H48" s="2"/>
      <c r="I48" s="2"/>
      <c r="J48" s="2"/>
      <c r="K48" s="2"/>
      <c r="L48" s="2"/>
    </row>
    <row r="49" spans="1:12" x14ac:dyDescent="0.2">
      <c r="A49" s="2"/>
      <c r="B49" s="2"/>
      <c r="C49" s="2"/>
      <c r="D49" s="2"/>
      <c r="E49" s="2"/>
      <c r="F49" s="2"/>
      <c r="G49" s="2"/>
      <c r="H49" s="2"/>
      <c r="I49" s="2"/>
      <c r="J49" s="2"/>
      <c r="K49" s="2"/>
      <c r="L49" s="2"/>
    </row>
    <row r="50" spans="1:12" x14ac:dyDescent="0.2">
      <c r="A50" s="2"/>
      <c r="B50" s="2"/>
      <c r="C50" s="2"/>
      <c r="D50" s="2"/>
      <c r="E50" s="2"/>
      <c r="F50" s="2"/>
      <c r="G50" s="2"/>
      <c r="H50" s="2"/>
      <c r="I50" s="2"/>
      <c r="J50" s="2"/>
      <c r="K50" s="2"/>
      <c r="L50" s="2"/>
    </row>
  </sheetData>
  <printOptions horizontalCentered="1"/>
  <pageMargins left="0.25" right="0.25" top="1" bottom="1" header="0.5" footer="0.5"/>
  <pageSetup scale="85" orientation="portrait" horizontalDpi="300" verticalDpi="4294967292" r:id="rId1"/>
  <headerFooter alignWithMargins="0">
    <oddFooter>&amp;L&amp;F</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4"/>
  <sheetViews>
    <sheetView topLeftCell="B1" workbookViewId="0">
      <selection activeCell="AE14" sqref="AE14"/>
    </sheetView>
  </sheetViews>
  <sheetFormatPr defaultRowHeight="12.75" x14ac:dyDescent="0.2"/>
  <cols>
    <col min="1" max="1" width="6.5703125" style="119" customWidth="1"/>
    <col min="2" max="2" width="2.28515625" style="119" customWidth="1"/>
    <col min="3" max="3" width="5.7109375" style="119" customWidth="1"/>
    <col min="4" max="4" width="6.5703125" style="119" customWidth="1"/>
    <col min="5" max="5" width="7.7109375" style="119" customWidth="1"/>
    <col min="6" max="6" width="6.7109375" style="119" customWidth="1"/>
    <col min="7" max="7" width="4.7109375" style="119" customWidth="1"/>
    <col min="8" max="8" width="3.7109375" style="119" customWidth="1"/>
    <col min="9" max="9" width="6.5703125" style="119" customWidth="1"/>
    <col min="10" max="11" width="5.7109375" style="119" customWidth="1"/>
    <col min="12" max="12" width="2" style="119" customWidth="1"/>
    <col min="13" max="15" width="5.7109375" style="119" customWidth="1"/>
    <col min="16" max="16" width="3" style="119" customWidth="1"/>
    <col min="17" max="17" width="6.5703125" style="119" customWidth="1"/>
    <col min="18" max="18" width="7.7109375" style="119" customWidth="1"/>
    <col min="19" max="23" width="5.7109375" style="119" customWidth="1"/>
    <col min="24" max="102" width="2.28515625" style="119" customWidth="1"/>
    <col min="103" max="16384" width="9.140625" style="119"/>
  </cols>
  <sheetData>
    <row r="1" spans="1:20" ht="13.5" thickBot="1" x14ac:dyDescent="0.25">
      <c r="B1" s="137"/>
      <c r="C1" s="377" t="s">
        <v>275</v>
      </c>
      <c r="D1" s="377"/>
      <c r="E1" s="134"/>
      <c r="F1" s="134"/>
      <c r="G1" s="134"/>
      <c r="H1" s="134"/>
      <c r="I1" s="134"/>
      <c r="J1" s="134"/>
      <c r="K1" s="134"/>
      <c r="L1" s="134"/>
      <c r="M1" s="134"/>
      <c r="N1" s="134"/>
      <c r="O1" s="134"/>
      <c r="P1" s="134"/>
      <c r="Q1" s="134"/>
      <c r="R1" s="134"/>
      <c r="S1" s="133"/>
    </row>
    <row r="2" spans="1:20" ht="13.5" thickBot="1" x14ac:dyDescent="0.25">
      <c r="I2" s="376" t="s">
        <v>288</v>
      </c>
    </row>
    <row r="3" spans="1:20" ht="13.5" thickBot="1" x14ac:dyDescent="0.25">
      <c r="C3" s="373">
        <v>7.17</v>
      </c>
      <c r="D3" s="375" t="s">
        <v>164</v>
      </c>
      <c r="I3" s="119" t="s">
        <v>5</v>
      </c>
      <c r="J3" s="374" t="s">
        <v>5</v>
      </c>
      <c r="K3" s="301" t="s">
        <v>5</v>
      </c>
      <c r="L3" s="131"/>
      <c r="M3" s="131"/>
    </row>
    <row r="4" spans="1:20" ht="13.5" thickBot="1" x14ac:dyDescent="0.25">
      <c r="A4" s="131"/>
      <c r="B4" s="131"/>
      <c r="C4" s="373">
        <v>0.128</v>
      </c>
      <c r="D4" s="372" t="s">
        <v>274</v>
      </c>
      <c r="F4" s="371"/>
      <c r="G4" s="131"/>
      <c r="J4" s="304"/>
      <c r="K4" s="131"/>
      <c r="L4" s="346" t="s">
        <v>273</v>
      </c>
      <c r="Q4" s="315" t="s">
        <v>5</v>
      </c>
      <c r="S4" s="368" t="s">
        <v>5</v>
      </c>
    </row>
    <row r="5" spans="1:20" ht="13.5" thickBot="1" x14ac:dyDescent="0.25">
      <c r="A5" s="131"/>
      <c r="B5" s="131"/>
      <c r="C5" s="370"/>
      <c r="D5" s="370"/>
      <c r="E5" s="310"/>
      <c r="F5" s="369"/>
      <c r="G5" s="362" t="s">
        <v>281</v>
      </c>
      <c r="J5" s="345">
        <f>Q13/2</f>
        <v>17.102145048814506</v>
      </c>
      <c r="L5" s="304" t="s">
        <v>5</v>
      </c>
      <c r="N5" s="354">
        <f>J5</f>
        <v>17.102145048814506</v>
      </c>
      <c r="O5" s="119" t="s">
        <v>5</v>
      </c>
      <c r="Q5" s="119" t="s">
        <v>5</v>
      </c>
      <c r="S5" s="368" t="s">
        <v>271</v>
      </c>
    </row>
    <row r="6" spans="1:20" ht="13.5" thickTop="1" x14ac:dyDescent="0.2">
      <c r="A6" s="131"/>
      <c r="B6" s="131"/>
      <c r="C6" s="367" t="s">
        <v>270</v>
      </c>
      <c r="D6" s="303"/>
      <c r="E6" s="342">
        <f>460/C3</f>
        <v>64.156206415620645</v>
      </c>
      <c r="F6" s="323" t="s">
        <v>256</v>
      </c>
      <c r="G6" s="131"/>
      <c r="I6" s="307"/>
      <c r="J6" s="150"/>
      <c r="K6" s="150"/>
      <c r="M6" s="150"/>
      <c r="N6" s="150" t="s">
        <v>5</v>
      </c>
      <c r="O6" s="306"/>
      <c r="Q6" s="315"/>
      <c r="R6" s="354"/>
      <c r="S6" s="338" t="s">
        <v>269</v>
      </c>
    </row>
    <row r="7" spans="1:20" x14ac:dyDescent="0.2">
      <c r="A7" s="131"/>
      <c r="B7" s="131"/>
      <c r="C7" s="367" t="s">
        <v>268</v>
      </c>
      <c r="D7" s="303"/>
      <c r="E7" s="342">
        <f>E12-2.4-C4</f>
        <v>820.90296234309631</v>
      </c>
      <c r="F7" s="323" t="s">
        <v>2</v>
      </c>
      <c r="G7" s="131"/>
      <c r="I7" s="296"/>
      <c r="J7" s="303" t="s">
        <v>5</v>
      </c>
      <c r="K7" s="342" t="s">
        <v>5</v>
      </c>
      <c r="M7" s="131"/>
      <c r="N7" s="131" t="s">
        <v>243</v>
      </c>
      <c r="O7" s="295"/>
      <c r="R7" s="366" t="s">
        <v>267</v>
      </c>
      <c r="S7" s="119">
        <f>C4</f>
        <v>0.128</v>
      </c>
      <c r="T7" s="119" t="s">
        <v>266</v>
      </c>
    </row>
    <row r="8" spans="1:20" x14ac:dyDescent="0.2">
      <c r="A8" s="131"/>
      <c r="B8" s="131"/>
      <c r="C8" s="365" t="s">
        <v>265</v>
      </c>
      <c r="D8" s="357"/>
      <c r="E8" s="131" t="s">
        <v>5</v>
      </c>
      <c r="F8" s="131"/>
      <c r="G8" s="131"/>
      <c r="I8" s="296"/>
      <c r="J8" s="364" t="s">
        <v>5</v>
      </c>
      <c r="K8" s="304"/>
      <c r="M8" s="303"/>
      <c r="N8" s="346" t="s">
        <v>263</v>
      </c>
      <c r="O8" s="295"/>
      <c r="R8" s="363" t="s">
        <v>262</v>
      </c>
      <c r="S8" s="323"/>
    </row>
    <row r="9" spans="1:20" ht="13.5" thickBot="1" x14ac:dyDescent="0.25">
      <c r="A9" s="131"/>
      <c r="B9" s="131"/>
      <c r="C9" s="156"/>
      <c r="D9" s="131"/>
      <c r="E9" s="131"/>
      <c r="F9" s="131"/>
      <c r="G9" s="362" t="s">
        <v>261</v>
      </c>
      <c r="I9" s="296"/>
      <c r="J9" s="303" t="s">
        <v>5</v>
      </c>
      <c r="K9" s="131" t="s">
        <v>5</v>
      </c>
      <c r="M9" s="131"/>
      <c r="N9" s="302" t="s">
        <v>260</v>
      </c>
      <c r="O9" s="295"/>
      <c r="R9" s="382">
        <f>E7*2</f>
        <v>1641.8059246861926</v>
      </c>
      <c r="S9" s="381" t="s">
        <v>259</v>
      </c>
    </row>
    <row r="10" spans="1:20" ht="13.5" thickBot="1" x14ac:dyDescent="0.25">
      <c r="A10" s="131"/>
      <c r="B10" s="131"/>
      <c r="C10" s="360">
        <v>0.88</v>
      </c>
      <c r="D10" s="359" t="s">
        <v>33</v>
      </c>
      <c r="E10" s="131"/>
      <c r="F10" s="131"/>
      <c r="G10" s="303" t="s">
        <v>258</v>
      </c>
      <c r="I10" s="296"/>
      <c r="J10" s="131" t="s">
        <v>5</v>
      </c>
      <c r="K10" s="131"/>
      <c r="M10" s="301"/>
      <c r="N10" s="358" t="s">
        <v>257</v>
      </c>
      <c r="O10" s="295"/>
      <c r="Q10" s="337"/>
      <c r="R10" s="382">
        <f>E6*2</f>
        <v>128.31241283124129</v>
      </c>
      <c r="S10" s="381" t="s">
        <v>280</v>
      </c>
      <c r="T10" s="380"/>
    </row>
    <row r="11" spans="1:20" x14ac:dyDescent="0.2">
      <c r="A11" s="131"/>
      <c r="B11" s="131"/>
      <c r="C11" s="303" t="s">
        <v>5</v>
      </c>
      <c r="D11" s="303"/>
      <c r="E11" s="304">
        <f>984/C3/2</f>
        <v>68.619246861924694</v>
      </c>
      <c r="F11" s="131" t="s">
        <v>256</v>
      </c>
      <c r="G11" s="131"/>
      <c r="I11" s="296"/>
      <c r="J11" s="119" t="s">
        <v>5</v>
      </c>
      <c r="N11" s="302" t="s">
        <v>255</v>
      </c>
      <c r="O11" s="295"/>
      <c r="R11" s="354">
        <f>R10/2</f>
        <v>64.156206415620645</v>
      </c>
      <c r="S11" s="361" t="s">
        <v>279</v>
      </c>
      <c r="T11" s="315"/>
    </row>
    <row r="12" spans="1:20" x14ac:dyDescent="0.2">
      <c r="A12" s="131"/>
      <c r="B12" s="131"/>
      <c r="C12" s="301" t="s">
        <v>5</v>
      </c>
      <c r="D12" s="303" t="s">
        <v>254</v>
      </c>
      <c r="E12" s="379">
        <f>E11*12</f>
        <v>823.43096234309633</v>
      </c>
      <c r="F12" s="363" t="s">
        <v>2</v>
      </c>
      <c r="G12" s="131"/>
      <c r="I12" s="296"/>
      <c r="J12" s="348"/>
      <c r="K12" s="131"/>
      <c r="M12" s="131"/>
      <c r="N12" s="355" t="s">
        <v>253</v>
      </c>
      <c r="O12" s="295"/>
      <c r="R12" s="354" t="s">
        <v>5</v>
      </c>
      <c r="S12" s="339" t="s">
        <v>5</v>
      </c>
    </row>
    <row r="13" spans="1:20" x14ac:dyDescent="0.2">
      <c r="A13" s="131"/>
      <c r="B13" s="131"/>
      <c r="C13" s="131" t="s">
        <v>5</v>
      </c>
      <c r="D13" s="303" t="s">
        <v>220</v>
      </c>
      <c r="E13" s="379">
        <f>E12/2</f>
        <v>411.71548117154816</v>
      </c>
      <c r="F13" s="363" t="s">
        <v>2</v>
      </c>
      <c r="G13" s="131"/>
      <c r="H13" s="356" t="s">
        <v>5</v>
      </c>
      <c r="I13" s="352">
        <f>Q13</f>
        <v>34.204290097629013</v>
      </c>
      <c r="J13" s="131"/>
      <c r="K13" s="131"/>
      <c r="M13" s="131"/>
      <c r="N13" s="355" t="s">
        <v>5</v>
      </c>
      <c r="O13" s="295"/>
      <c r="P13" s="119" t="s">
        <v>5</v>
      </c>
      <c r="Q13" s="354">
        <f>E7/2/12</f>
        <v>34.204290097629013</v>
      </c>
      <c r="R13" s="350">
        <v>2</v>
      </c>
      <c r="S13" s="339" t="s">
        <v>252</v>
      </c>
    </row>
    <row r="14" spans="1:20" x14ac:dyDescent="0.2">
      <c r="A14" s="131"/>
      <c r="B14" s="131"/>
      <c r="C14" s="131"/>
      <c r="D14" s="131"/>
      <c r="E14" s="131"/>
      <c r="F14" s="131"/>
      <c r="G14" s="131"/>
      <c r="H14" s="353"/>
      <c r="I14" s="352"/>
      <c r="J14" s="131"/>
      <c r="K14" s="131"/>
      <c r="M14" s="131"/>
      <c r="N14" s="131"/>
      <c r="O14" s="351"/>
    </row>
    <row r="15" spans="1:20" x14ac:dyDescent="0.2">
      <c r="A15" s="131"/>
      <c r="B15" s="131"/>
      <c r="C15" s="131"/>
      <c r="D15" s="131"/>
      <c r="E15" s="323" t="s">
        <v>250</v>
      </c>
      <c r="F15" s="131"/>
      <c r="G15" s="131"/>
      <c r="I15" s="296"/>
      <c r="J15" s="131" t="s">
        <v>5</v>
      </c>
      <c r="O15" s="295"/>
      <c r="S15" s="338" t="s">
        <v>249</v>
      </c>
    </row>
    <row r="16" spans="1:20" x14ac:dyDescent="0.2">
      <c r="A16" s="131"/>
      <c r="B16" s="131"/>
      <c r="C16" s="131"/>
      <c r="D16" s="131"/>
      <c r="E16" s="323" t="s">
        <v>248</v>
      </c>
      <c r="F16" s="131"/>
      <c r="G16" s="131"/>
      <c r="I16" s="296"/>
      <c r="J16" s="131" t="s">
        <v>5</v>
      </c>
      <c r="O16" s="295"/>
      <c r="R16" s="349">
        <f>M22</f>
        <v>30.192468619246867</v>
      </c>
      <c r="S16" s="339" t="s">
        <v>278</v>
      </c>
    </row>
    <row r="17" spans="1:21" x14ac:dyDescent="0.2">
      <c r="A17" s="131"/>
      <c r="B17" s="131"/>
      <c r="C17" s="303" t="s">
        <v>5</v>
      </c>
      <c r="D17" s="303" t="s">
        <v>7</v>
      </c>
      <c r="E17" s="342">
        <f>E25</f>
        <v>61.592635983263612</v>
      </c>
      <c r="F17" s="131" t="s">
        <v>246</v>
      </c>
      <c r="G17" s="131"/>
      <c r="I17" s="296"/>
      <c r="J17" s="131" t="s">
        <v>5</v>
      </c>
      <c r="O17" s="295"/>
      <c r="S17" s="338" t="s">
        <v>5</v>
      </c>
    </row>
    <row r="18" spans="1:21" x14ac:dyDescent="0.2">
      <c r="A18" s="131"/>
      <c r="B18" s="131"/>
      <c r="C18" s="131"/>
      <c r="D18" s="131"/>
      <c r="E18" s="348" t="s">
        <v>245</v>
      </c>
      <c r="F18" s="131"/>
      <c r="G18" s="131"/>
      <c r="I18" s="347" t="s">
        <v>5</v>
      </c>
      <c r="J18" s="131" t="s">
        <v>5</v>
      </c>
      <c r="O18" s="295"/>
      <c r="R18" s="119" t="s">
        <v>5</v>
      </c>
      <c r="S18" s="338" t="s">
        <v>5</v>
      </c>
    </row>
    <row r="19" spans="1:21" x14ac:dyDescent="0.2">
      <c r="A19" s="131"/>
      <c r="B19" s="131"/>
      <c r="C19" s="131"/>
      <c r="D19" s="131"/>
      <c r="E19" s="156" t="s">
        <v>5</v>
      </c>
      <c r="F19" s="131"/>
      <c r="G19" s="131"/>
      <c r="I19" s="296"/>
      <c r="J19" s="131"/>
      <c r="N19" s="119" t="s">
        <v>243</v>
      </c>
      <c r="O19" s="295"/>
      <c r="S19" s="338"/>
    </row>
    <row r="20" spans="1:21" ht="13.5" thickBot="1" x14ac:dyDescent="0.25">
      <c r="A20" s="131"/>
      <c r="B20" s="131"/>
      <c r="C20" s="131"/>
      <c r="D20" s="362" t="s">
        <v>242</v>
      </c>
      <c r="E20" s="302" t="s">
        <v>2</v>
      </c>
      <c r="F20" s="302" t="s">
        <v>188</v>
      </c>
      <c r="G20" s="131"/>
      <c r="I20" s="294"/>
      <c r="J20" s="345">
        <f>Q13/2</f>
        <v>17.102145048814506</v>
      </c>
      <c r="K20" s="293" t="s">
        <v>241</v>
      </c>
      <c r="M20" s="293"/>
      <c r="N20" s="345">
        <f>J20</f>
        <v>17.102145048814506</v>
      </c>
      <c r="O20" s="291" t="s">
        <v>5</v>
      </c>
      <c r="S20" s="338" t="s">
        <v>240</v>
      </c>
      <c r="U20" s="337"/>
    </row>
    <row r="21" spans="1:21" ht="13.5" thickTop="1" x14ac:dyDescent="0.2">
      <c r="A21" s="131"/>
      <c r="B21" s="131"/>
      <c r="C21" s="131"/>
      <c r="D21" s="378" t="s">
        <v>239</v>
      </c>
      <c r="E21" s="324">
        <f>E12*C10</f>
        <v>724.61924686192481</v>
      </c>
      <c r="F21" s="305">
        <f>E21/12</f>
        <v>60.384937238493734</v>
      </c>
      <c r="G21" s="131"/>
      <c r="J21" s="131" t="s">
        <v>238</v>
      </c>
      <c r="L21" s="316" t="s">
        <v>5</v>
      </c>
      <c r="M21" s="119" t="s">
        <v>5</v>
      </c>
      <c r="S21" s="338" t="s">
        <v>237</v>
      </c>
      <c r="U21" s="337"/>
    </row>
    <row r="22" spans="1:21" x14ac:dyDescent="0.2">
      <c r="A22" s="131"/>
      <c r="B22" s="131"/>
      <c r="C22" s="131"/>
      <c r="D22" s="320" t="s">
        <v>236</v>
      </c>
      <c r="E22" s="342">
        <f>E21/2</f>
        <v>362.3096234309624</v>
      </c>
      <c r="F22" s="342">
        <f>E22/12</f>
        <v>30.192468619246867</v>
      </c>
      <c r="G22" s="131"/>
      <c r="J22" s="131" t="s">
        <v>235</v>
      </c>
      <c r="L22" s="344"/>
      <c r="M22" s="354">
        <f>F22</f>
        <v>30.192468619246867</v>
      </c>
      <c r="N22" s="119" t="s">
        <v>188</v>
      </c>
      <c r="S22" s="338" t="s">
        <v>234</v>
      </c>
      <c r="U22" s="337"/>
    </row>
    <row r="23" spans="1:21" x14ac:dyDescent="0.2">
      <c r="A23" s="131"/>
      <c r="B23" s="131"/>
      <c r="C23" s="131"/>
      <c r="D23" s="131"/>
      <c r="E23" s="324">
        <f>E21*0.375</f>
        <v>271.73221757322182</v>
      </c>
      <c r="F23" s="131"/>
      <c r="G23" s="131"/>
      <c r="J23" s="131" t="s">
        <v>5</v>
      </c>
      <c r="L23" s="316"/>
      <c r="N23" s="297" t="s">
        <v>106</v>
      </c>
      <c r="S23" s="338" t="s">
        <v>233</v>
      </c>
      <c r="U23" s="337"/>
    </row>
    <row r="24" spans="1:21" x14ac:dyDescent="0.2">
      <c r="A24" s="131"/>
      <c r="B24" s="131"/>
      <c r="C24" s="131"/>
      <c r="D24" s="131"/>
      <c r="E24" s="324">
        <f>E21*0.072</f>
        <v>52.172585774058582</v>
      </c>
      <c r="F24" s="131"/>
      <c r="G24" s="131"/>
      <c r="J24" s="131" t="s">
        <v>5</v>
      </c>
      <c r="K24" s="131"/>
      <c r="L24" s="343"/>
      <c r="N24" s="297" t="s">
        <v>232</v>
      </c>
      <c r="S24" s="338" t="s">
        <v>231</v>
      </c>
      <c r="U24" s="337"/>
    </row>
    <row r="25" spans="1:21" x14ac:dyDescent="0.2">
      <c r="A25" s="131"/>
      <c r="B25" s="131"/>
      <c r="C25" s="131"/>
      <c r="D25" s="303" t="s">
        <v>277</v>
      </c>
      <c r="E25" s="342">
        <f>E21*0.085</f>
        <v>61.592635983263612</v>
      </c>
      <c r="F25" s="131"/>
      <c r="G25" s="131"/>
      <c r="J25" s="131"/>
      <c r="L25" s="341"/>
      <c r="N25" s="297"/>
      <c r="S25" s="325" t="s">
        <v>5</v>
      </c>
      <c r="U25" s="337"/>
    </row>
    <row r="26" spans="1:21" x14ac:dyDescent="0.2">
      <c r="A26" s="131"/>
      <c r="B26" s="131"/>
      <c r="C26" s="131"/>
      <c r="D26" s="131"/>
      <c r="E26" s="131"/>
      <c r="F26" s="131"/>
      <c r="G26" s="131"/>
      <c r="J26" s="131"/>
      <c r="L26" s="340"/>
      <c r="N26" s="297"/>
      <c r="R26" s="317" t="s">
        <v>5</v>
      </c>
      <c r="S26" s="339" t="s">
        <v>5</v>
      </c>
      <c r="U26" s="337"/>
    </row>
    <row r="27" spans="1:21" x14ac:dyDescent="0.2">
      <c r="A27" s="131"/>
      <c r="B27" s="131"/>
      <c r="C27" s="131"/>
      <c r="D27" s="131"/>
      <c r="E27" s="131"/>
      <c r="F27" s="131"/>
      <c r="G27" s="131"/>
      <c r="J27" s="131"/>
      <c r="L27" s="302"/>
      <c r="N27" s="297"/>
      <c r="R27" s="317" t="s">
        <v>5</v>
      </c>
      <c r="S27" s="338" t="s">
        <v>5</v>
      </c>
      <c r="U27" s="337"/>
    </row>
    <row r="28" spans="1:21" ht="13.5" thickBot="1" x14ac:dyDescent="0.25">
      <c r="A28" s="308"/>
      <c r="B28" s="308"/>
      <c r="C28" s="308"/>
      <c r="D28" s="308"/>
      <c r="E28" s="308"/>
      <c r="F28" s="308"/>
      <c r="G28" s="308"/>
      <c r="H28" s="308"/>
      <c r="I28" s="308"/>
      <c r="J28" s="308"/>
      <c r="K28" s="308"/>
      <c r="L28" s="302" t="s">
        <v>5</v>
      </c>
      <c r="M28" s="308"/>
      <c r="N28" s="308"/>
      <c r="O28" s="308"/>
      <c r="P28" s="308"/>
      <c r="Q28" s="308"/>
      <c r="R28" s="308"/>
      <c r="S28" s="308"/>
      <c r="T28" s="308"/>
      <c r="U28" s="308"/>
    </row>
    <row r="29" spans="1:21" x14ac:dyDescent="0.2">
      <c r="A29" s="131"/>
      <c r="B29" s="131"/>
      <c r="C29" s="131"/>
      <c r="D29" s="131"/>
      <c r="E29" s="131"/>
      <c r="F29" s="131"/>
      <c r="G29" s="131"/>
      <c r="H29" s="131"/>
      <c r="I29" s="131"/>
      <c r="J29" s="131"/>
      <c r="K29" s="131"/>
      <c r="L29" s="131"/>
      <c r="M29" s="131"/>
      <c r="N29" s="131"/>
      <c r="O29" s="131"/>
      <c r="P29" s="131"/>
      <c r="Q29" s="131"/>
      <c r="R29" s="131"/>
      <c r="S29" s="131"/>
      <c r="T29" s="131"/>
      <c r="U29" s="131"/>
    </row>
    <row r="30" spans="1:21" x14ac:dyDescent="0.2">
      <c r="L30" s="131"/>
    </row>
    <row r="31" spans="1:21" x14ac:dyDescent="0.2">
      <c r="F31" s="119" t="s">
        <v>276</v>
      </c>
      <c r="L31" s="131"/>
      <c r="R31" s="119" t="s">
        <v>276</v>
      </c>
    </row>
    <row r="32" spans="1:21" x14ac:dyDescent="0.2">
      <c r="E32" s="131"/>
      <c r="F32" s="131"/>
      <c r="G32" s="131"/>
      <c r="H32" s="131"/>
      <c r="I32" s="131"/>
      <c r="J32" s="131"/>
      <c r="K32" s="131"/>
      <c r="L32" s="131"/>
      <c r="M32" s="131"/>
      <c r="N32" s="131"/>
      <c r="O32" s="131"/>
      <c r="P32" s="131"/>
      <c r="Q32" s="131"/>
      <c r="R32" s="131"/>
      <c r="S32" s="131"/>
    </row>
    <row r="33" spans="5:19" x14ac:dyDescent="0.2">
      <c r="E33" s="131"/>
      <c r="F33" s="131"/>
      <c r="G33" s="131"/>
      <c r="H33" s="131"/>
      <c r="I33" s="131"/>
      <c r="J33" s="131"/>
      <c r="K33" s="119" t="s">
        <v>204</v>
      </c>
      <c r="L33" s="131"/>
      <c r="M33" s="131"/>
      <c r="N33" s="131"/>
      <c r="O33" s="131"/>
      <c r="P33" s="131"/>
      <c r="Q33" s="131"/>
      <c r="R33" s="131"/>
      <c r="S33" s="131"/>
    </row>
    <row r="34" spans="5:19" x14ac:dyDescent="0.2">
      <c r="K34" s="119" t="s">
        <v>203</v>
      </c>
      <c r="L34" s="131"/>
    </row>
    <row r="35" spans="5:19" ht="13.5" thickBot="1" x14ac:dyDescent="0.25"/>
    <row r="36" spans="5:19" ht="13.5" thickTop="1" x14ac:dyDescent="0.2">
      <c r="I36" s="307"/>
      <c r="J36" s="150"/>
      <c r="K36" s="150"/>
      <c r="L36" s="304" t="s">
        <v>5</v>
      </c>
      <c r="M36" s="150"/>
      <c r="N36" s="150"/>
      <c r="O36" s="306"/>
    </row>
    <row r="37" spans="5:19" x14ac:dyDescent="0.2">
      <c r="I37" s="296"/>
      <c r="J37" s="303" t="s">
        <v>5</v>
      </c>
      <c r="K37" s="305" t="s">
        <v>210</v>
      </c>
      <c r="L37" s="131"/>
      <c r="M37" s="131"/>
      <c r="N37" s="131" t="s">
        <v>5</v>
      </c>
      <c r="O37" s="295" t="s">
        <v>5</v>
      </c>
    </row>
    <row r="38" spans="5:19" x14ac:dyDescent="0.2">
      <c r="I38" s="296"/>
      <c r="J38" s="303" t="s">
        <v>5</v>
      </c>
      <c r="K38" s="304" t="s">
        <v>5</v>
      </c>
      <c r="L38" s="131"/>
      <c r="M38" s="303"/>
      <c r="N38" s="131" t="s">
        <v>5</v>
      </c>
      <c r="O38" s="295" t="s">
        <v>210</v>
      </c>
    </row>
    <row r="39" spans="5:19" x14ac:dyDescent="0.2">
      <c r="I39" s="296"/>
      <c r="J39" s="302" t="s">
        <v>209</v>
      </c>
      <c r="K39" s="131"/>
      <c r="L39" s="302" t="s">
        <v>208</v>
      </c>
      <c r="M39" s="131"/>
      <c r="N39" s="297"/>
      <c r="O39" s="295"/>
    </row>
    <row r="40" spans="5:19" x14ac:dyDescent="0.2">
      <c r="G40" s="119" t="s">
        <v>204</v>
      </c>
      <c r="I40" s="296"/>
      <c r="J40" s="131" t="s">
        <v>5</v>
      </c>
      <c r="K40" s="131"/>
      <c r="L40" s="131"/>
      <c r="M40" s="301" t="s">
        <v>5</v>
      </c>
      <c r="N40" s="131"/>
      <c r="O40" s="295"/>
      <c r="Q40" s="119" t="s">
        <v>204</v>
      </c>
    </row>
    <row r="41" spans="5:19" x14ac:dyDescent="0.2">
      <c r="G41" s="119" t="s">
        <v>203</v>
      </c>
      <c r="I41" s="296"/>
      <c r="J41" s="131"/>
      <c r="K41" s="131"/>
      <c r="L41" s="131"/>
      <c r="M41" s="131"/>
      <c r="N41" s="131"/>
      <c r="O41" s="295"/>
      <c r="Q41" s="119" t="s">
        <v>203</v>
      </c>
    </row>
    <row r="42" spans="5:19" x14ac:dyDescent="0.2">
      <c r="I42" s="296"/>
      <c r="L42" s="299" t="s">
        <v>207</v>
      </c>
      <c r="M42" s="131"/>
      <c r="N42" s="131"/>
      <c r="O42" s="295"/>
    </row>
    <row r="43" spans="5:19" x14ac:dyDescent="0.2">
      <c r="I43" s="300" t="s">
        <v>5</v>
      </c>
      <c r="L43" s="299" t="s">
        <v>206</v>
      </c>
      <c r="M43" s="131"/>
      <c r="N43" s="131"/>
      <c r="O43" s="298" t="s">
        <v>5</v>
      </c>
    </row>
    <row r="44" spans="5:19" x14ac:dyDescent="0.2">
      <c r="I44" s="296"/>
      <c r="J44" s="131"/>
      <c r="K44" s="131"/>
      <c r="L44" s="297" t="s">
        <v>205</v>
      </c>
      <c r="M44" s="131"/>
      <c r="N44" s="131"/>
      <c r="O44" s="295"/>
    </row>
    <row r="45" spans="5:19" x14ac:dyDescent="0.2">
      <c r="I45" s="296"/>
      <c r="J45" s="131"/>
      <c r="K45" s="131"/>
      <c r="L45" s="131"/>
      <c r="M45" s="131"/>
      <c r="N45" s="131"/>
      <c r="O45" s="295"/>
    </row>
    <row r="46" spans="5:19" x14ac:dyDescent="0.2">
      <c r="I46" s="296"/>
      <c r="J46" s="131"/>
      <c r="K46" s="131"/>
      <c r="L46" s="131"/>
      <c r="M46" s="131"/>
      <c r="N46" s="131"/>
      <c r="O46" s="295"/>
    </row>
    <row r="47" spans="5:19" x14ac:dyDescent="0.2">
      <c r="I47" s="296"/>
      <c r="J47" s="131" t="s">
        <v>5</v>
      </c>
      <c r="K47" s="131"/>
      <c r="M47" s="131"/>
      <c r="N47" s="131"/>
      <c r="O47" s="295"/>
    </row>
    <row r="48" spans="5:19" x14ac:dyDescent="0.2">
      <c r="I48" s="296"/>
      <c r="J48" s="131"/>
      <c r="K48" s="131"/>
      <c r="L48" s="131"/>
      <c r="M48" s="131"/>
      <c r="N48" s="131"/>
      <c r="O48" s="295"/>
    </row>
    <row r="49" spans="6:18" ht="13.5" thickBot="1" x14ac:dyDescent="0.25">
      <c r="I49" s="294"/>
      <c r="J49" s="292" t="s">
        <v>5</v>
      </c>
      <c r="K49" s="293" t="s">
        <v>5</v>
      </c>
      <c r="L49" s="131"/>
      <c r="M49" s="293"/>
      <c r="N49" s="292" t="s">
        <v>5</v>
      </c>
      <c r="O49" s="291" t="s">
        <v>5</v>
      </c>
    </row>
    <row r="50" spans="6:18" ht="13.5" thickTop="1" x14ac:dyDescent="0.2">
      <c r="L50" s="131" t="s">
        <v>5</v>
      </c>
      <c r="M50" s="119" t="s">
        <v>5</v>
      </c>
    </row>
    <row r="51" spans="6:18" x14ac:dyDescent="0.2">
      <c r="K51" s="119" t="s">
        <v>204</v>
      </c>
    </row>
    <row r="52" spans="6:18" x14ac:dyDescent="0.2">
      <c r="K52" s="119" t="s">
        <v>203</v>
      </c>
    </row>
    <row r="53" spans="6:18" x14ac:dyDescent="0.2">
      <c r="F53" s="119" t="s">
        <v>276</v>
      </c>
    </row>
    <row r="54" spans="6:18" x14ac:dyDescent="0.2">
      <c r="R54" s="119" t="s">
        <v>276</v>
      </c>
    </row>
  </sheetData>
  <pageMargins left="0.5" right="0.5" top="0.5" bottom="0.5" header="0.5" footer="0.5"/>
  <pageSetup scale="80" orientation="portrait" horizontalDpi="360" verticalDpi="360" r:id="rId1"/>
  <headerFooter alignWithMargins="0">
    <oddFooter>&amp;L&amp;D&amp;F</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4"/>
  <sheetViews>
    <sheetView workbookViewId="0">
      <selection activeCell="AM19" sqref="AM19"/>
    </sheetView>
  </sheetViews>
  <sheetFormatPr defaultRowHeight="12.75" x14ac:dyDescent="0.2"/>
  <cols>
    <col min="1" max="1" width="6.5703125" style="119" customWidth="1"/>
    <col min="2" max="2" width="2.28515625" style="119" customWidth="1"/>
    <col min="3" max="3" width="5.7109375" style="119" customWidth="1"/>
    <col min="4" max="4" width="6.5703125" style="119" customWidth="1"/>
    <col min="5" max="5" width="7.7109375" style="119" customWidth="1"/>
    <col min="6" max="6" width="6.7109375" style="119" customWidth="1"/>
    <col min="7" max="7" width="4.7109375" style="119" customWidth="1"/>
    <col min="8" max="8" width="3.7109375" style="119" customWidth="1"/>
    <col min="9" max="9" width="6.5703125" style="119" customWidth="1"/>
    <col min="10" max="11" width="5.7109375" style="119" customWidth="1"/>
    <col min="12" max="12" width="2" style="119" customWidth="1"/>
    <col min="13" max="15" width="5.7109375" style="119" customWidth="1"/>
    <col min="16" max="16" width="3" style="119" customWidth="1"/>
    <col min="17" max="17" width="6.5703125" style="119" customWidth="1"/>
    <col min="18" max="18" width="7.7109375" style="119" customWidth="1"/>
    <col min="19" max="23" width="5.7109375" style="119" customWidth="1"/>
    <col min="24" max="102" width="2.28515625" style="119" customWidth="1"/>
    <col min="103" max="16384" width="9.140625" style="119"/>
  </cols>
  <sheetData>
    <row r="1" spans="1:20" ht="13.5" thickBot="1" x14ac:dyDescent="0.25">
      <c r="B1" s="137"/>
      <c r="C1" s="377" t="s">
        <v>275</v>
      </c>
      <c r="D1" s="377"/>
      <c r="E1" s="134"/>
      <c r="F1" s="134"/>
      <c r="G1" s="134"/>
      <c r="H1" s="134"/>
      <c r="I1" s="134"/>
      <c r="J1" s="134"/>
      <c r="K1" s="134"/>
      <c r="L1" s="134"/>
      <c r="M1" s="134"/>
      <c r="N1" s="134"/>
      <c r="O1" s="134"/>
      <c r="P1" s="134"/>
      <c r="Q1" s="134"/>
      <c r="R1" s="134"/>
      <c r="S1" s="133"/>
    </row>
    <row r="2" spans="1:20" ht="13.5" thickBot="1" x14ac:dyDescent="0.25">
      <c r="I2" s="376" t="s">
        <v>288</v>
      </c>
    </row>
    <row r="3" spans="1:20" ht="13.5" thickBot="1" x14ac:dyDescent="0.25">
      <c r="C3" s="373">
        <v>28.3</v>
      </c>
      <c r="D3" s="375" t="s">
        <v>164</v>
      </c>
      <c r="I3" s="119" t="s">
        <v>5</v>
      </c>
      <c r="J3" s="374" t="s">
        <v>5</v>
      </c>
      <c r="K3" s="301" t="s">
        <v>5</v>
      </c>
      <c r="L3" s="131"/>
      <c r="M3" s="131"/>
    </row>
    <row r="4" spans="1:20" ht="13.5" thickBot="1" x14ac:dyDescent="0.25">
      <c r="A4" s="131"/>
      <c r="B4" s="131"/>
      <c r="C4" s="373">
        <v>0.128</v>
      </c>
      <c r="D4" s="372" t="s">
        <v>274</v>
      </c>
      <c r="F4" s="371"/>
      <c r="G4" s="131"/>
      <c r="J4" s="304"/>
      <c r="K4" s="131"/>
      <c r="L4" s="346" t="s">
        <v>273</v>
      </c>
      <c r="Q4" s="315" t="s">
        <v>5</v>
      </c>
      <c r="S4" s="368" t="s">
        <v>5</v>
      </c>
    </row>
    <row r="5" spans="1:20" ht="13.5" thickBot="1" x14ac:dyDescent="0.25">
      <c r="A5" s="131"/>
      <c r="B5" s="131"/>
      <c r="C5" s="370"/>
      <c r="D5" s="370"/>
      <c r="E5" s="310"/>
      <c r="F5" s="369"/>
      <c r="G5" s="362" t="s">
        <v>272</v>
      </c>
      <c r="J5" s="345">
        <f>Q13/2</f>
        <v>51.523477031802123</v>
      </c>
      <c r="L5" s="304" t="s">
        <v>5</v>
      </c>
      <c r="N5" s="354">
        <f>J5</f>
        <v>51.523477031802123</v>
      </c>
      <c r="O5" s="119" t="s">
        <v>5</v>
      </c>
      <c r="Q5" s="119" t="s">
        <v>5</v>
      </c>
      <c r="S5" s="368" t="s">
        <v>271</v>
      </c>
    </row>
    <row r="6" spans="1:20" ht="13.5" thickTop="1" x14ac:dyDescent="0.2">
      <c r="A6" s="131"/>
      <c r="B6" s="131"/>
      <c r="C6" s="367" t="s">
        <v>270</v>
      </c>
      <c r="D6" s="303"/>
      <c r="E6" s="305">
        <f>460/C3</f>
        <v>16.25441696113074</v>
      </c>
      <c r="F6" s="131" t="s">
        <v>256</v>
      </c>
      <c r="G6" s="131"/>
      <c r="I6" s="307"/>
      <c r="J6" s="150"/>
      <c r="K6" s="150"/>
      <c r="M6" s="150"/>
      <c r="N6" s="150" t="s">
        <v>5</v>
      </c>
      <c r="O6" s="306"/>
      <c r="Q6" s="315"/>
      <c r="R6" s="354"/>
      <c r="S6" s="338" t="s">
        <v>269</v>
      </c>
    </row>
    <row r="7" spans="1:20" x14ac:dyDescent="0.2">
      <c r="A7" s="131"/>
      <c r="B7" s="131"/>
      <c r="C7" s="367" t="s">
        <v>268</v>
      </c>
      <c r="D7" s="303"/>
      <c r="E7" s="342">
        <f>E12-2.4-C4</f>
        <v>206.09390812720849</v>
      </c>
      <c r="F7" s="323" t="s">
        <v>2</v>
      </c>
      <c r="G7" s="131"/>
      <c r="I7" s="296"/>
      <c r="J7" s="303" t="s">
        <v>5</v>
      </c>
      <c r="K7" s="342" t="s">
        <v>5</v>
      </c>
      <c r="M7" s="131"/>
      <c r="N7" s="131" t="s">
        <v>243</v>
      </c>
      <c r="O7" s="295"/>
      <c r="R7" s="366" t="s">
        <v>267</v>
      </c>
      <c r="S7" s="119">
        <f>C4</f>
        <v>0.128</v>
      </c>
      <c r="T7" s="119" t="s">
        <v>266</v>
      </c>
    </row>
    <row r="8" spans="1:20" x14ac:dyDescent="0.2">
      <c r="A8" s="131"/>
      <c r="B8" s="131"/>
      <c r="C8" s="365" t="s">
        <v>265</v>
      </c>
      <c r="D8" s="357"/>
      <c r="E8" s="131" t="s">
        <v>5</v>
      </c>
      <c r="F8" s="131"/>
      <c r="G8" s="131"/>
      <c r="I8" s="296"/>
      <c r="J8" s="364" t="s">
        <v>264</v>
      </c>
      <c r="K8" s="304"/>
      <c r="M8" s="303"/>
      <c r="N8" s="346" t="s">
        <v>263</v>
      </c>
      <c r="O8" s="295"/>
      <c r="R8" s="363" t="s">
        <v>262</v>
      </c>
      <c r="S8" s="323"/>
    </row>
    <row r="9" spans="1:20" ht="13.5" thickBot="1" x14ac:dyDescent="0.25">
      <c r="A9" s="131"/>
      <c r="B9" s="131"/>
      <c r="C9" s="156"/>
      <c r="D9" s="131"/>
      <c r="E9" s="131"/>
      <c r="F9" s="131"/>
      <c r="G9" s="362" t="s">
        <v>261</v>
      </c>
      <c r="I9" s="296"/>
      <c r="J9" s="303" t="s">
        <v>5</v>
      </c>
      <c r="K9" s="131" t="s">
        <v>5</v>
      </c>
      <c r="M9" s="131"/>
      <c r="N9" s="302" t="s">
        <v>260</v>
      </c>
      <c r="O9" s="295"/>
      <c r="R9" s="354">
        <f>E7*2</f>
        <v>412.18781625441699</v>
      </c>
      <c r="S9" s="361" t="s">
        <v>259</v>
      </c>
    </row>
    <row r="10" spans="1:20" ht="13.5" thickBot="1" x14ac:dyDescent="0.25">
      <c r="A10" s="131"/>
      <c r="B10" s="131"/>
      <c r="C10" s="360">
        <v>0.88</v>
      </c>
      <c r="D10" s="359" t="s">
        <v>33</v>
      </c>
      <c r="E10" s="131"/>
      <c r="F10" s="131"/>
      <c r="G10" s="303" t="s">
        <v>258</v>
      </c>
      <c r="I10" s="296"/>
      <c r="J10" s="131" t="s">
        <v>5</v>
      </c>
      <c r="K10" s="131"/>
      <c r="M10" s="301"/>
      <c r="N10" s="358" t="s">
        <v>257</v>
      </c>
      <c r="O10" s="295"/>
      <c r="Q10" s="337"/>
      <c r="R10" s="354">
        <f>E6*2</f>
        <v>32.508833922261481</v>
      </c>
      <c r="S10" s="332" t="s">
        <v>0</v>
      </c>
    </row>
    <row r="11" spans="1:20" x14ac:dyDescent="0.2">
      <c r="A11" s="131"/>
      <c r="B11" s="131"/>
      <c r="C11" s="303" t="s">
        <v>5</v>
      </c>
      <c r="D11" s="303"/>
      <c r="E11" s="304">
        <f>984/C3/2</f>
        <v>17.385159010600706</v>
      </c>
      <c r="F11" s="131" t="s">
        <v>256</v>
      </c>
      <c r="G11" s="131"/>
      <c r="I11" s="296"/>
      <c r="J11" s="119" t="s">
        <v>5</v>
      </c>
      <c r="N11" s="302" t="s">
        <v>255</v>
      </c>
      <c r="O11" s="295"/>
      <c r="S11" s="338" t="s">
        <v>5</v>
      </c>
    </row>
    <row r="12" spans="1:20" x14ac:dyDescent="0.2">
      <c r="A12" s="131"/>
      <c r="B12" s="131"/>
      <c r="C12" s="301" t="s">
        <v>5</v>
      </c>
      <c r="D12" s="303" t="s">
        <v>254</v>
      </c>
      <c r="E12" s="357">
        <f>E11*12</f>
        <v>208.62190812720848</v>
      </c>
      <c r="F12" s="323" t="s">
        <v>2</v>
      </c>
      <c r="G12" s="131"/>
      <c r="I12" s="296"/>
      <c r="J12" s="348"/>
      <c r="K12" s="131"/>
      <c r="M12" s="131"/>
      <c r="N12" s="355" t="s">
        <v>253</v>
      </c>
      <c r="O12" s="295"/>
      <c r="R12" s="354" t="s">
        <v>5</v>
      </c>
      <c r="S12" s="339" t="s">
        <v>5</v>
      </c>
    </row>
    <row r="13" spans="1:20" x14ac:dyDescent="0.2">
      <c r="A13" s="131"/>
      <c r="B13" s="131"/>
      <c r="C13" s="131" t="s">
        <v>5</v>
      </c>
      <c r="D13" s="303" t="s">
        <v>220</v>
      </c>
      <c r="E13" s="357">
        <f>E12/2</f>
        <v>104.31095406360424</v>
      </c>
      <c r="F13" s="323" t="s">
        <v>2</v>
      </c>
      <c r="G13" s="131"/>
      <c r="H13" s="356" t="s">
        <v>5</v>
      </c>
      <c r="I13" s="352">
        <f>Q13</f>
        <v>103.04695406360425</v>
      </c>
      <c r="J13" s="131"/>
      <c r="K13" s="131"/>
      <c r="M13" s="131"/>
      <c r="N13" s="355" t="s">
        <v>5</v>
      </c>
      <c r="O13" s="295"/>
      <c r="P13" s="119" t="s">
        <v>5</v>
      </c>
      <c r="Q13" s="354">
        <f>E7/2</f>
        <v>103.04695406360425</v>
      </c>
      <c r="R13" s="350">
        <v>3</v>
      </c>
      <c r="S13" s="339" t="s">
        <v>252</v>
      </c>
    </row>
    <row r="14" spans="1:20" x14ac:dyDescent="0.2">
      <c r="A14" s="131"/>
      <c r="B14" s="131"/>
      <c r="C14" s="131"/>
      <c r="D14" s="131"/>
      <c r="E14" s="131"/>
      <c r="F14" s="131"/>
      <c r="G14" s="131"/>
      <c r="H14" s="353"/>
      <c r="I14" s="352"/>
      <c r="J14" s="131"/>
      <c r="K14" s="131"/>
      <c r="M14" s="131"/>
      <c r="N14" s="131"/>
      <c r="O14" s="351"/>
      <c r="R14" s="350">
        <v>4</v>
      </c>
      <c r="S14" s="339" t="s">
        <v>251</v>
      </c>
    </row>
    <row r="15" spans="1:20" x14ac:dyDescent="0.2">
      <c r="A15" s="131"/>
      <c r="B15" s="131"/>
      <c r="C15" s="131"/>
      <c r="D15" s="131"/>
      <c r="E15" s="323" t="s">
        <v>250</v>
      </c>
      <c r="F15" s="131"/>
      <c r="G15" s="131"/>
      <c r="I15" s="296"/>
      <c r="J15" s="131" t="s">
        <v>5</v>
      </c>
      <c r="O15" s="295"/>
      <c r="S15" s="338" t="s">
        <v>249</v>
      </c>
    </row>
    <row r="16" spans="1:20" x14ac:dyDescent="0.2">
      <c r="A16" s="131"/>
      <c r="B16" s="131"/>
      <c r="C16" s="131"/>
      <c r="D16" s="131"/>
      <c r="E16" s="323" t="s">
        <v>248</v>
      </c>
      <c r="F16" s="131"/>
      <c r="G16" s="131"/>
      <c r="I16" s="296"/>
      <c r="J16" s="131" t="s">
        <v>5</v>
      </c>
      <c r="O16" s="295"/>
      <c r="R16" s="349">
        <f>M22</f>
        <v>91.793639575971739</v>
      </c>
      <c r="S16" s="338" t="s">
        <v>247</v>
      </c>
    </row>
    <row r="17" spans="1:21" x14ac:dyDescent="0.2">
      <c r="A17" s="131"/>
      <c r="B17" s="131"/>
      <c r="C17" s="303" t="s">
        <v>5</v>
      </c>
      <c r="D17" s="303" t="s">
        <v>7</v>
      </c>
      <c r="E17" s="342">
        <f>E25</f>
        <v>15.604918727915196</v>
      </c>
      <c r="F17" s="131" t="s">
        <v>246</v>
      </c>
      <c r="G17" s="131"/>
      <c r="I17" s="296"/>
      <c r="J17" s="131" t="s">
        <v>5</v>
      </c>
      <c r="O17" s="295"/>
      <c r="S17" s="338" t="s">
        <v>5</v>
      </c>
    </row>
    <row r="18" spans="1:21" x14ac:dyDescent="0.2">
      <c r="A18" s="131"/>
      <c r="B18" s="131"/>
      <c r="C18" s="131"/>
      <c r="D18" s="131"/>
      <c r="E18" s="348" t="s">
        <v>245</v>
      </c>
      <c r="F18" s="131"/>
      <c r="G18" s="131"/>
      <c r="I18" s="347" t="s">
        <v>5</v>
      </c>
      <c r="J18" s="131" t="s">
        <v>5</v>
      </c>
      <c r="O18" s="295"/>
      <c r="S18" s="338" t="s">
        <v>244</v>
      </c>
    </row>
    <row r="19" spans="1:21" x14ac:dyDescent="0.2">
      <c r="A19" s="131"/>
      <c r="B19" s="131"/>
      <c r="C19" s="131"/>
      <c r="D19" s="131"/>
      <c r="E19" s="156" t="s">
        <v>5</v>
      </c>
      <c r="F19" s="131"/>
      <c r="G19" s="131"/>
      <c r="I19" s="296"/>
      <c r="J19" s="131"/>
      <c r="N19" s="119" t="s">
        <v>243</v>
      </c>
      <c r="O19" s="295"/>
      <c r="S19" s="338"/>
    </row>
    <row r="20" spans="1:21" ht="13.5" thickBot="1" x14ac:dyDescent="0.25">
      <c r="A20" s="131"/>
      <c r="B20" s="131"/>
      <c r="C20" s="131"/>
      <c r="D20" s="346" t="s">
        <v>242</v>
      </c>
      <c r="E20" s="131"/>
      <c r="F20" s="131"/>
      <c r="G20" s="131"/>
      <c r="I20" s="294"/>
      <c r="J20" s="345">
        <f>Q13/2</f>
        <v>51.523477031802123</v>
      </c>
      <c r="K20" s="293" t="s">
        <v>241</v>
      </c>
      <c r="M20" s="293"/>
      <c r="N20" s="345">
        <f>J20</f>
        <v>51.523477031802123</v>
      </c>
      <c r="O20" s="291" t="s">
        <v>5</v>
      </c>
      <c r="S20" s="338" t="s">
        <v>240</v>
      </c>
      <c r="U20" s="337"/>
    </row>
    <row r="21" spans="1:21" ht="13.5" thickTop="1" x14ac:dyDescent="0.2">
      <c r="A21" s="131"/>
      <c r="B21" s="131"/>
      <c r="C21" s="131"/>
      <c r="D21" s="320" t="s">
        <v>239</v>
      </c>
      <c r="E21" s="342">
        <f>E12*C10</f>
        <v>183.58727915194348</v>
      </c>
      <c r="F21" s="131"/>
      <c r="G21" s="131"/>
      <c r="J21" s="131" t="s">
        <v>238</v>
      </c>
      <c r="L21" s="316" t="s">
        <v>5</v>
      </c>
      <c r="M21" s="119" t="s">
        <v>5</v>
      </c>
      <c r="S21" s="338" t="s">
        <v>237</v>
      </c>
      <c r="U21" s="337"/>
    </row>
    <row r="22" spans="1:21" x14ac:dyDescent="0.2">
      <c r="A22" s="131"/>
      <c r="B22" s="131"/>
      <c r="C22" s="131"/>
      <c r="D22" s="320" t="s">
        <v>236</v>
      </c>
      <c r="E22" s="342">
        <f>E21/2</f>
        <v>91.793639575971739</v>
      </c>
      <c r="F22" s="131"/>
      <c r="G22" s="131"/>
      <c r="J22" s="131" t="s">
        <v>235</v>
      </c>
      <c r="L22" s="344"/>
      <c r="M22" s="119">
        <f>E22</f>
        <v>91.793639575971739</v>
      </c>
      <c r="N22" s="119" t="s">
        <v>158</v>
      </c>
      <c r="S22" s="338" t="s">
        <v>234</v>
      </c>
      <c r="U22" s="337"/>
    </row>
    <row r="23" spans="1:21" x14ac:dyDescent="0.2">
      <c r="A23" s="131"/>
      <c r="B23" s="131"/>
      <c r="C23" s="131"/>
      <c r="D23" s="131"/>
      <c r="E23" s="342">
        <f>E21*0.375</f>
        <v>68.845229681978807</v>
      </c>
      <c r="F23" s="131"/>
      <c r="G23" s="131"/>
      <c r="J23" s="131" t="s">
        <v>5</v>
      </c>
      <c r="L23" s="316"/>
      <c r="N23" s="297" t="s">
        <v>106</v>
      </c>
      <c r="S23" s="338" t="s">
        <v>233</v>
      </c>
      <c r="U23" s="337"/>
    </row>
    <row r="24" spans="1:21" x14ac:dyDescent="0.2">
      <c r="A24" s="131"/>
      <c r="B24" s="131"/>
      <c r="C24" s="131"/>
      <c r="D24" s="131"/>
      <c r="E24" s="342">
        <f>E21*0.072</f>
        <v>13.218284098939929</v>
      </c>
      <c r="F24" s="131"/>
      <c r="G24" s="131"/>
      <c r="J24" s="131" t="s">
        <v>5</v>
      </c>
      <c r="K24" s="131"/>
      <c r="L24" s="343"/>
      <c r="N24" s="297" t="s">
        <v>232</v>
      </c>
      <c r="S24" s="338" t="s">
        <v>231</v>
      </c>
      <c r="U24" s="337"/>
    </row>
    <row r="25" spans="1:21" x14ac:dyDescent="0.2">
      <c r="A25" s="131"/>
      <c r="B25" s="131"/>
      <c r="C25" s="131"/>
      <c r="D25" s="131"/>
      <c r="E25" s="342">
        <f>E21*0.085</f>
        <v>15.604918727915196</v>
      </c>
      <c r="F25" s="131"/>
      <c r="G25" s="131"/>
      <c r="J25" s="131"/>
      <c r="L25" s="341"/>
      <c r="N25" s="297"/>
      <c r="S25" s="325" t="s">
        <v>230</v>
      </c>
      <c r="U25" s="337"/>
    </row>
    <row r="26" spans="1:21" x14ac:dyDescent="0.2">
      <c r="A26" s="131"/>
      <c r="B26" s="131"/>
      <c r="C26" s="131"/>
      <c r="D26" s="131"/>
      <c r="E26" s="131"/>
      <c r="F26" s="131"/>
      <c r="G26" s="131"/>
      <c r="J26" s="131"/>
      <c r="L26" s="340"/>
      <c r="N26" s="297"/>
      <c r="R26" s="317">
        <f>M22*3</f>
        <v>275.38091872791523</v>
      </c>
      <c r="S26" s="339" t="s">
        <v>229</v>
      </c>
      <c r="U26" s="337"/>
    </row>
    <row r="27" spans="1:21" x14ac:dyDescent="0.2">
      <c r="A27" s="131"/>
      <c r="B27" s="131"/>
      <c r="C27" s="131"/>
      <c r="D27" s="131"/>
      <c r="E27" s="131"/>
      <c r="F27" s="131"/>
      <c r="G27" s="131"/>
      <c r="J27" s="131"/>
      <c r="L27" s="302" t="s">
        <v>228</v>
      </c>
      <c r="N27" s="297"/>
      <c r="R27" s="317">
        <f>R26/12</f>
        <v>22.948409893992935</v>
      </c>
      <c r="S27" s="338" t="s">
        <v>188</v>
      </c>
      <c r="U27" s="337"/>
    </row>
    <row r="28" spans="1:21" ht="13.5" thickBot="1" x14ac:dyDescent="0.25">
      <c r="A28" s="308"/>
      <c r="B28" s="308"/>
      <c r="C28" s="308"/>
      <c r="D28" s="308"/>
      <c r="E28" s="308"/>
      <c r="F28" s="308"/>
      <c r="G28" s="308"/>
      <c r="H28" s="308"/>
      <c r="I28" s="308"/>
      <c r="J28" s="308"/>
      <c r="K28" s="308"/>
      <c r="L28" s="302" t="s">
        <v>5</v>
      </c>
      <c r="M28" s="308"/>
      <c r="N28" s="308"/>
      <c r="O28" s="308"/>
      <c r="P28" s="308"/>
      <c r="Q28" s="308"/>
      <c r="R28" s="308"/>
      <c r="S28" s="308"/>
      <c r="T28" s="308"/>
      <c r="U28" s="308"/>
    </row>
    <row r="29" spans="1:21" x14ac:dyDescent="0.2">
      <c r="A29" s="336" t="s">
        <v>227</v>
      </c>
      <c r="D29" s="335" t="s">
        <v>226</v>
      </c>
      <c r="H29" s="334"/>
      <c r="L29" s="333" t="s">
        <v>225</v>
      </c>
      <c r="M29" s="131"/>
      <c r="Q29" s="332" t="s">
        <v>224</v>
      </c>
      <c r="R29" s="332" t="s">
        <v>223</v>
      </c>
      <c r="S29" s="315" t="s">
        <v>222</v>
      </c>
    </row>
    <row r="30" spans="1:21" ht="13.5" thickBot="1" x14ac:dyDescent="0.25">
      <c r="A30" s="311"/>
      <c r="C30" s="311"/>
      <c r="D30" s="131"/>
      <c r="G30" s="314" t="s">
        <v>221</v>
      </c>
      <c r="I30" s="311"/>
      <c r="J30" s="311"/>
      <c r="K30" s="331"/>
      <c r="M30" s="311"/>
      <c r="N30" s="311"/>
      <c r="O30" s="311"/>
      <c r="Q30" s="329" t="s">
        <v>220</v>
      </c>
      <c r="R30" s="328">
        <f>M33*2</f>
        <v>137.69045936395761</v>
      </c>
      <c r="S30" s="315">
        <f>R30/2</f>
        <v>68.845229681978807</v>
      </c>
      <c r="T30" s="119" t="s">
        <v>2</v>
      </c>
    </row>
    <row r="31" spans="1:21" x14ac:dyDescent="0.2">
      <c r="A31" s="317">
        <f>D31-2</f>
        <v>181.58727915194348</v>
      </c>
      <c r="B31" s="131"/>
      <c r="D31" s="318">
        <f>E21</f>
        <v>183.58727915194348</v>
      </c>
      <c r="F31" s="327"/>
      <c r="G31" s="330" t="s">
        <v>5</v>
      </c>
      <c r="H31" s="327"/>
      <c r="I31" s="327"/>
      <c r="L31" s="312"/>
      <c r="Q31" s="329" t="s">
        <v>219</v>
      </c>
      <c r="R31" s="328">
        <f>M33*2*3</f>
        <v>413.07137809187282</v>
      </c>
      <c r="S31" s="119">
        <f>R31/2</f>
        <v>206.53568904593641</v>
      </c>
      <c r="T31" s="119" t="s">
        <v>2</v>
      </c>
    </row>
    <row r="32" spans="1:21" ht="13.5" thickBot="1" x14ac:dyDescent="0.25">
      <c r="A32" s="322"/>
      <c r="B32" s="131"/>
      <c r="C32" s="311"/>
      <c r="D32" s="304"/>
      <c r="F32" s="323" t="s">
        <v>5</v>
      </c>
      <c r="G32" s="327"/>
      <c r="H32" s="327"/>
      <c r="I32" s="327"/>
      <c r="K32" s="131"/>
      <c r="L32" s="316"/>
      <c r="M32" s="131"/>
      <c r="N32" s="131"/>
    </row>
    <row r="33" spans="1:21" x14ac:dyDescent="0.2">
      <c r="A33" s="326" t="s">
        <v>5</v>
      </c>
      <c r="B33" s="131"/>
      <c r="D33" s="317"/>
      <c r="H33" s="325"/>
      <c r="I33" s="317"/>
      <c r="K33" s="131"/>
      <c r="L33" s="312"/>
      <c r="M33" s="324">
        <f>E23</f>
        <v>68.845229681978807</v>
      </c>
      <c r="N33" s="323" t="s">
        <v>158</v>
      </c>
      <c r="O33" s="323" t="s">
        <v>10</v>
      </c>
    </row>
    <row r="34" spans="1:21" ht="13.5" thickBot="1" x14ac:dyDescent="0.25">
      <c r="A34" s="322"/>
      <c r="B34" s="131"/>
      <c r="C34" s="311"/>
      <c r="D34" s="304"/>
      <c r="G34" s="315" t="s">
        <v>218</v>
      </c>
      <c r="J34" s="131"/>
      <c r="K34" s="321"/>
      <c r="L34" s="316"/>
      <c r="M34" s="132"/>
      <c r="N34" s="320" t="s">
        <v>217</v>
      </c>
      <c r="O34" s="319">
        <f>E24</f>
        <v>13.218284098939929</v>
      </c>
      <c r="P34" s="315" t="s">
        <v>158</v>
      </c>
    </row>
    <row r="35" spans="1:21" x14ac:dyDescent="0.2">
      <c r="A35" s="317">
        <f>A31</f>
        <v>181.58727915194348</v>
      </c>
      <c r="B35" s="131"/>
      <c r="D35" s="318">
        <f>E21</f>
        <v>183.58727915194348</v>
      </c>
      <c r="E35" s="317" t="s">
        <v>5</v>
      </c>
      <c r="F35" s="119" t="s">
        <v>5</v>
      </c>
      <c r="K35" s="131"/>
      <c r="L35" s="316"/>
      <c r="M35" s="131"/>
      <c r="N35" s="131"/>
      <c r="Q35" s="119">
        <f>492/C3*12/2</f>
        <v>104.31095406360424</v>
      </c>
      <c r="R35" s="119" t="s">
        <v>216</v>
      </c>
    </row>
    <row r="36" spans="1:21" ht="13.5" thickBot="1" x14ac:dyDescent="0.25">
      <c r="A36" s="311"/>
      <c r="B36" s="131"/>
      <c r="C36" s="311"/>
      <c r="D36" s="304"/>
      <c r="K36" s="305">
        <f>E23</f>
        <v>68.845229681978807</v>
      </c>
      <c r="L36" s="312"/>
      <c r="M36" s="131"/>
      <c r="N36" s="131"/>
      <c r="O36" s="315" t="s">
        <v>215</v>
      </c>
    </row>
    <row r="37" spans="1:21" x14ac:dyDescent="0.2">
      <c r="K37" s="131"/>
      <c r="L37" s="316"/>
      <c r="M37" s="131"/>
      <c r="N37" s="131"/>
      <c r="P37" s="315" t="s">
        <v>214</v>
      </c>
    </row>
    <row r="38" spans="1:21" ht="13.5" thickBot="1" x14ac:dyDescent="0.25">
      <c r="A38" s="314" t="s">
        <v>213</v>
      </c>
      <c r="B38" s="313"/>
      <c r="I38" s="311"/>
      <c r="J38" s="311"/>
      <c r="K38" s="311"/>
      <c r="L38" s="312"/>
      <c r="M38" s="311"/>
      <c r="N38" s="311"/>
      <c r="O38" s="311"/>
    </row>
    <row r="39" spans="1:21" x14ac:dyDescent="0.2">
      <c r="A39" s="310" t="s">
        <v>212</v>
      </c>
      <c r="K39" s="131"/>
      <c r="L39" s="302" t="s">
        <v>211</v>
      </c>
      <c r="N39" s="131"/>
    </row>
    <row r="40" spans="1:21" ht="13.5" thickBot="1" x14ac:dyDescent="0.25">
      <c r="A40" s="308"/>
      <c r="B40" s="308"/>
      <c r="C40" s="308"/>
      <c r="D40" s="308"/>
      <c r="E40" s="308"/>
      <c r="F40" s="308"/>
      <c r="G40" s="308"/>
      <c r="H40" s="308"/>
      <c r="I40" s="308"/>
      <c r="J40" s="308"/>
      <c r="K40" s="308"/>
      <c r="L40" s="309" t="s">
        <v>5</v>
      </c>
      <c r="M40" s="308"/>
      <c r="N40" s="308"/>
      <c r="O40" s="308"/>
      <c r="P40" s="308"/>
      <c r="Q40" s="308"/>
      <c r="R40" s="308"/>
      <c r="S40" s="308"/>
      <c r="T40" s="308"/>
      <c r="U40" s="308"/>
    </row>
    <row r="41" spans="1:21" x14ac:dyDescent="0.2">
      <c r="A41" s="131"/>
      <c r="B41" s="131"/>
      <c r="C41" s="131"/>
      <c r="D41" s="131"/>
      <c r="E41" s="131"/>
      <c r="F41" s="131"/>
      <c r="G41" s="131"/>
      <c r="H41" s="131"/>
      <c r="I41" s="131"/>
      <c r="J41" s="131"/>
      <c r="K41" s="131"/>
      <c r="L41" s="131"/>
      <c r="M41" s="131"/>
      <c r="N41" s="131"/>
      <c r="O41" s="131"/>
      <c r="P41" s="131"/>
      <c r="Q41" s="131"/>
      <c r="R41" s="131"/>
      <c r="S41" s="131"/>
      <c r="T41" s="131"/>
      <c r="U41" s="131"/>
    </row>
    <row r="42" spans="1:21" x14ac:dyDescent="0.2">
      <c r="L42" s="131"/>
    </row>
    <row r="43" spans="1:21" x14ac:dyDescent="0.2">
      <c r="L43" s="131"/>
    </row>
    <row r="44" spans="1:21" x14ac:dyDescent="0.2">
      <c r="E44" s="131"/>
      <c r="F44" s="131"/>
      <c r="G44" s="131"/>
      <c r="H44" s="131"/>
      <c r="I44" s="131"/>
      <c r="J44" s="131"/>
      <c r="K44" s="131"/>
      <c r="L44" s="131"/>
      <c r="M44" s="131"/>
      <c r="N44" s="131"/>
      <c r="O44" s="131"/>
      <c r="P44" s="131"/>
      <c r="Q44" s="131"/>
      <c r="R44" s="131"/>
      <c r="S44" s="131"/>
    </row>
    <row r="45" spans="1:21" x14ac:dyDescent="0.2">
      <c r="E45" s="131"/>
      <c r="F45" s="131"/>
      <c r="G45" s="131"/>
      <c r="H45" s="131"/>
      <c r="I45" s="131"/>
      <c r="J45" s="131"/>
      <c r="K45" s="119" t="s">
        <v>204</v>
      </c>
      <c r="L45" s="131"/>
      <c r="M45" s="131"/>
      <c r="N45" s="131"/>
      <c r="O45" s="131"/>
      <c r="P45" s="131"/>
      <c r="Q45" s="131"/>
      <c r="R45" s="131"/>
      <c r="S45" s="131"/>
    </row>
    <row r="46" spans="1:21" x14ac:dyDescent="0.2">
      <c r="K46" s="119" t="s">
        <v>203</v>
      </c>
      <c r="L46" s="131"/>
    </row>
    <row r="47" spans="1:21" ht="13.5" thickBot="1" x14ac:dyDescent="0.25"/>
    <row r="48" spans="1:21" ht="13.5" thickTop="1" x14ac:dyDescent="0.2">
      <c r="I48" s="307"/>
      <c r="J48" s="150"/>
      <c r="K48" s="150"/>
      <c r="L48" s="304" t="s">
        <v>5</v>
      </c>
      <c r="M48" s="150"/>
      <c r="N48" s="150"/>
      <c r="O48" s="306"/>
    </row>
    <row r="49" spans="7:17" x14ac:dyDescent="0.2">
      <c r="I49" s="296"/>
      <c r="J49" s="303" t="s">
        <v>5</v>
      </c>
      <c r="K49" s="305" t="s">
        <v>210</v>
      </c>
      <c r="L49" s="131"/>
      <c r="M49" s="131"/>
      <c r="N49" s="131" t="s">
        <v>5</v>
      </c>
      <c r="O49" s="295" t="s">
        <v>5</v>
      </c>
    </row>
    <row r="50" spans="7:17" x14ac:dyDescent="0.2">
      <c r="I50" s="296"/>
      <c r="J50" s="303" t="s">
        <v>5</v>
      </c>
      <c r="K50" s="304" t="s">
        <v>5</v>
      </c>
      <c r="L50" s="131"/>
      <c r="M50" s="303"/>
      <c r="N50" s="131" t="s">
        <v>5</v>
      </c>
      <c r="O50" s="295" t="s">
        <v>210</v>
      </c>
    </row>
    <row r="51" spans="7:17" x14ac:dyDescent="0.2">
      <c r="I51" s="296"/>
      <c r="J51" s="302" t="s">
        <v>209</v>
      </c>
      <c r="K51" s="131"/>
      <c r="L51" s="302" t="s">
        <v>208</v>
      </c>
      <c r="M51" s="131"/>
      <c r="N51" s="297"/>
      <c r="O51" s="295"/>
    </row>
    <row r="52" spans="7:17" x14ac:dyDescent="0.2">
      <c r="G52" s="119" t="s">
        <v>204</v>
      </c>
      <c r="I52" s="296"/>
      <c r="J52" s="131" t="s">
        <v>5</v>
      </c>
      <c r="K52" s="131"/>
      <c r="L52" s="131"/>
      <c r="M52" s="301" t="s">
        <v>5</v>
      </c>
      <c r="N52" s="131"/>
      <c r="O52" s="295"/>
      <c r="Q52" s="119" t="s">
        <v>204</v>
      </c>
    </row>
    <row r="53" spans="7:17" x14ac:dyDescent="0.2">
      <c r="G53" s="119" t="s">
        <v>203</v>
      </c>
      <c r="I53" s="296"/>
      <c r="J53" s="131"/>
      <c r="K53" s="131"/>
      <c r="L53" s="131"/>
      <c r="M53" s="131"/>
      <c r="N53" s="131"/>
      <c r="O53" s="295"/>
      <c r="Q53" s="119" t="s">
        <v>203</v>
      </c>
    </row>
    <row r="54" spans="7:17" x14ac:dyDescent="0.2">
      <c r="I54" s="296"/>
      <c r="L54" s="299" t="s">
        <v>207</v>
      </c>
      <c r="M54" s="131"/>
      <c r="N54" s="131"/>
      <c r="O54" s="295"/>
    </row>
    <row r="55" spans="7:17" x14ac:dyDescent="0.2">
      <c r="I55" s="300" t="s">
        <v>5</v>
      </c>
      <c r="L55" s="299" t="s">
        <v>206</v>
      </c>
      <c r="M55" s="131"/>
      <c r="N55" s="131"/>
      <c r="O55" s="298" t="s">
        <v>5</v>
      </c>
    </row>
    <row r="56" spans="7:17" x14ac:dyDescent="0.2">
      <c r="I56" s="296"/>
      <c r="J56" s="131"/>
      <c r="K56" s="131"/>
      <c r="L56" s="297" t="s">
        <v>205</v>
      </c>
      <c r="M56" s="131"/>
      <c r="N56" s="131"/>
      <c r="O56" s="295"/>
    </row>
    <row r="57" spans="7:17" x14ac:dyDescent="0.2">
      <c r="I57" s="296"/>
      <c r="J57" s="131"/>
      <c r="K57" s="131"/>
      <c r="L57" s="131"/>
      <c r="M57" s="131"/>
      <c r="N57" s="131"/>
      <c r="O57" s="295"/>
    </row>
    <row r="58" spans="7:17" x14ac:dyDescent="0.2">
      <c r="I58" s="296"/>
      <c r="J58" s="131"/>
      <c r="K58" s="131"/>
      <c r="L58" s="131"/>
      <c r="M58" s="131"/>
      <c r="N58" s="131"/>
      <c r="O58" s="295"/>
    </row>
    <row r="59" spans="7:17" x14ac:dyDescent="0.2">
      <c r="I59" s="296"/>
      <c r="J59" s="131" t="s">
        <v>5</v>
      </c>
      <c r="K59" s="131"/>
      <c r="M59" s="131"/>
      <c r="N59" s="131"/>
      <c r="O59" s="295"/>
    </row>
    <row r="60" spans="7:17" x14ac:dyDescent="0.2">
      <c r="I60" s="296"/>
      <c r="J60" s="131"/>
      <c r="K60" s="131"/>
      <c r="L60" s="131"/>
      <c r="M60" s="131"/>
      <c r="N60" s="131"/>
      <c r="O60" s="295"/>
    </row>
    <row r="61" spans="7:17" ht="13.5" thickBot="1" x14ac:dyDescent="0.25">
      <c r="I61" s="294"/>
      <c r="J61" s="292" t="s">
        <v>5</v>
      </c>
      <c r="K61" s="293" t="s">
        <v>5</v>
      </c>
      <c r="L61" s="131"/>
      <c r="M61" s="293"/>
      <c r="N61" s="292" t="s">
        <v>5</v>
      </c>
      <c r="O61" s="291" t="s">
        <v>5</v>
      </c>
    </row>
    <row r="62" spans="7:17" ht="13.5" thickTop="1" x14ac:dyDescent="0.2">
      <c r="L62" s="131" t="s">
        <v>5</v>
      </c>
      <c r="M62" s="119" t="s">
        <v>5</v>
      </c>
    </row>
    <row r="63" spans="7:17" x14ac:dyDescent="0.2">
      <c r="K63" s="119" t="s">
        <v>204</v>
      </c>
    </row>
    <row r="64" spans="7:17" x14ac:dyDescent="0.2">
      <c r="K64" s="119" t="s">
        <v>203</v>
      </c>
    </row>
  </sheetData>
  <pageMargins left="0.5" right="0.5" top="0.5" bottom="0.5" header="0.5" footer="0.5"/>
  <pageSetup scale="80" orientation="portrait" horizontalDpi="360" verticalDpi="360" r:id="rId1"/>
  <headerFooter alignWithMargins="0">
    <oddFooter>&amp;L&amp;D&amp;F</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9</vt:i4>
      </vt:variant>
    </vt:vector>
  </HeadingPairs>
  <TitlesOfParts>
    <vt:vector size="22" baseType="lpstr">
      <vt:lpstr>CF Wire Ant</vt:lpstr>
      <vt:lpstr>2m 2el Wire</vt:lpstr>
      <vt:lpstr>HF 2el Wire</vt:lpstr>
      <vt:lpstr>10m 2el Wire</vt:lpstr>
      <vt:lpstr>20m 2el Wire</vt:lpstr>
      <vt:lpstr>40m 2el Wire</vt:lpstr>
      <vt:lpstr>80m 2el Wire</vt:lpstr>
      <vt:lpstr>Lazy-H</vt:lpstr>
      <vt:lpstr>Double Zep</vt:lpstr>
      <vt:lpstr>Inv-V</vt:lpstr>
      <vt:lpstr>HF J-Pole</vt:lpstr>
      <vt:lpstr>HF Squarelows</vt:lpstr>
      <vt:lpstr>HF Stacked Squarelows</vt:lpstr>
      <vt:lpstr>'10m 2el Wire'!Extract</vt:lpstr>
      <vt:lpstr>'20m 2el Wire'!Extract</vt:lpstr>
      <vt:lpstr>'40m 2el Wire'!Extract</vt:lpstr>
      <vt:lpstr>'80m 2el Wire'!Extract</vt:lpstr>
      <vt:lpstr>'Double Zep'!Extract</vt:lpstr>
      <vt:lpstr>'HF 2el Wire'!Extract</vt:lpstr>
      <vt:lpstr>'HF J-Pole'!Extract</vt:lpstr>
      <vt:lpstr>'Lazy-H'!Extract</vt:lpstr>
      <vt:lpstr>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2025-12-29T16:40:33Z</dcterms:modified>
</cp:coreProperties>
</file>